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&amp;IE\TenderDocs\MTI\"/>
    </mc:Choice>
  </mc:AlternateContent>
  <xr:revisionPtr revIDLastSave="0" documentId="8_{AA1BC59F-518A-4EC3-A2EB-D518B5AB69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" sheetId="1" r:id="rId1"/>
  </sheets>
  <definedNames>
    <definedName name="_xlnm._FilterDatabase" localSheetId="0" hidden="1">Sheet!$A$1:$N$59</definedName>
  </definedNames>
  <calcPr calcId="181029"/>
</workbook>
</file>

<file path=xl/calcChain.xml><?xml version="1.0" encoding="utf-8"?>
<calcChain xmlns="http://schemas.openxmlformats.org/spreadsheetml/2006/main">
  <c r="B36" i="1" l="1"/>
  <c r="B31" i="1"/>
  <c r="B30" i="1"/>
  <c r="B35" i="1"/>
  <c r="B45" i="1"/>
  <c r="B49" i="1"/>
  <c r="B11" i="1"/>
  <c r="B41" i="1"/>
  <c r="B9" i="1"/>
  <c r="B14" i="1"/>
  <c r="B34" i="1"/>
  <c r="B16" i="1"/>
  <c r="B39" i="1"/>
  <c r="B7" i="1"/>
  <c r="B10" i="1"/>
  <c r="B6" i="1"/>
  <c r="B46" i="1"/>
  <c r="B24" i="1"/>
  <c r="B22" i="1"/>
  <c r="B23" i="1"/>
  <c r="B8" i="1"/>
  <c r="B43" i="1"/>
  <c r="B42" i="1"/>
  <c r="B55" i="1"/>
  <c r="B38" i="1"/>
  <c r="B17" i="1"/>
  <c r="B15" i="1"/>
  <c r="B40" i="1"/>
  <c r="B19" i="1"/>
  <c r="B50" i="1"/>
  <c r="B18" i="1"/>
  <c r="B54" i="1"/>
  <c r="B20" i="1"/>
  <c r="B58" i="1"/>
  <c r="B37" i="1"/>
  <c r="B32" i="1"/>
  <c r="B48" i="1"/>
  <c r="B53" i="1"/>
  <c r="B44" i="1"/>
  <c r="B47" i="1"/>
  <c r="B3" i="1"/>
  <c r="B5" i="1"/>
  <c r="B29" i="1"/>
  <c r="B52" i="1"/>
  <c r="B26" i="1"/>
  <c r="B13" i="1"/>
  <c r="B2" i="1"/>
  <c r="B33" i="1"/>
  <c r="B12" i="1"/>
  <c r="B59" i="1"/>
  <c r="B57" i="1"/>
  <c r="B4" i="1"/>
  <c r="B56" i="1"/>
  <c r="B28" i="1"/>
  <c r="B51" i="1"/>
  <c r="B27" i="1"/>
  <c r="B25" i="1"/>
  <c r="B21" i="1"/>
</calcChain>
</file>

<file path=xl/sharedStrings.xml><?xml version="1.0" encoding="utf-8"?>
<sst xmlns="http://schemas.openxmlformats.org/spreadsheetml/2006/main" count="478" uniqueCount="106">
  <si>
    <t>116</t>
  </si>
  <si>
    <t>24</t>
  </si>
  <si>
    <t>25</t>
  </si>
  <si>
    <t>26</t>
  </si>
  <si>
    <t>27</t>
  </si>
  <si>
    <t>28</t>
  </si>
  <si>
    <t>29</t>
  </si>
  <si>
    <t>3</t>
  </si>
  <si>
    <t>31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</si>
  <si>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</si>
  <si>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</si>
  <si>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</si>
  <si>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</si>
  <si>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</si>
  <si>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</si>
  <si>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</si>
  <si>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</si>
  <si>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</si>
  <si>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</si>
  <si>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</si>
  <si>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</si>
  <si>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</si>
  <si>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</si>
  <si>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</si>
  <si>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</si>
  <si>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</si>
  <si>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Ідентифікатор закупівлі</t>
  </si>
  <si>
    <t>Ідентифікатор лота</t>
  </si>
  <si>
    <t>Відкриті торги</t>
  </si>
  <si>
    <t>Дата публікації закупівлі</t>
  </si>
  <si>
    <t>Допорогова закупівля</t>
  </si>
  <si>
    <t>Закупівля без використання електронної системи</t>
  </si>
  <si>
    <t>Немає лотів</t>
  </si>
  <si>
    <t>Номер договору</t>
  </si>
  <si>
    <t>Очікувана вартість закупівлі</t>
  </si>
  <si>
    <t>Очікувана вартість лота</t>
  </si>
  <si>
    <t>СП 00076-18</t>
  </si>
  <si>
    <t>Статус</t>
  </si>
  <si>
    <t>Сума укладеного договору</t>
  </si>
  <si>
    <t>Тип процедури</t>
  </si>
  <si>
    <t>завершено</t>
  </si>
  <si>
    <t>№ 10</t>
  </si>
  <si>
    <t>№ 11</t>
  </si>
  <si>
    <t>№ 12</t>
  </si>
  <si>
    <t>№ 13</t>
  </si>
  <si>
    <t>№ 14</t>
  </si>
  <si>
    <t>№ 16</t>
  </si>
  <si>
    <t>№ 17</t>
  </si>
  <si>
    <t>№ 1771/0110-18/М</t>
  </si>
  <si>
    <t>№ 18</t>
  </si>
  <si>
    <t>№ 19</t>
  </si>
  <si>
    <t>№ 1959/1710-18/М</t>
  </si>
  <si>
    <t>№ 2</t>
  </si>
  <si>
    <t>№ 20</t>
  </si>
  <si>
    <t>№ 21</t>
  </si>
  <si>
    <t>№ 22</t>
  </si>
  <si>
    <t>№ 23</t>
  </si>
  <si>
    <t>№ 30</t>
  </si>
  <si>
    <t>№ 32</t>
  </si>
  <si>
    <t>№ 4</t>
  </si>
  <si>
    <t>№ 42-ОЗ</t>
  </si>
  <si>
    <t>№ 50</t>
  </si>
  <si>
    <t>№ 6</t>
  </si>
  <si>
    <t>№ 79-03</t>
  </si>
  <si>
    <t>№ 8</t>
  </si>
  <si>
    <t>№ 9</t>
  </si>
  <si>
    <t>№ 9710</t>
  </si>
  <si>
    <t>№ 9722</t>
  </si>
  <si>
    <t>№ СП 78-18</t>
  </si>
  <si>
    <t>№5</t>
  </si>
  <si>
    <t>№51</t>
  </si>
  <si>
    <t>№7</t>
  </si>
  <si>
    <t>ДК 021:2015: 31710000-6 - Електронне обладнання (програмно-апаратні комплекси та комплект охоронної сигналізації)</t>
  </si>
  <si>
    <t>ДК 021:2015: 31620000-8 - Прилади звукової та візуальної сигналізації  (комплекс пожежної сигналізації з монтажем)</t>
  </si>
  <si>
    <t>ДК 021:2015: 50410000-2 - Послуги з ремонту і технічного обслуговування вимірювальних, випробувальних і контрольних приладів  (пожежно-технічне обстеження пожежних кран комплектів та перекантовка рукавів)</t>
  </si>
  <si>
    <t>ДК 021:2015: 71630000-3 - Послуги з технічного огляду та випробувань (Вимірювання опору ізоляції, заземлення, перехідного опору та петлі фаза - нуль)</t>
  </si>
  <si>
    <t>ДК 021:2015: 30230000-0 - Комп’ютерне обладнання (Комплекти автоматизованого робочого місця )</t>
  </si>
  <si>
    <t xml:space="preserve">ДК 021:2015: 35110000-8 - ДК 021: 2015 – 35110000-8 Протипожежне, рятувальне та захисне обладнання ( знаки безпеки)                             </t>
  </si>
  <si>
    <t>ДК 021:2015: 30190000-7 - Офісне устаткування та приладдя різне (Канцелярські товари)</t>
  </si>
  <si>
    <t>ДК 021:2015: 30120000-6 - Фотокопіювальне та поліграфічне обладнання для офсетного друку (Картриджі з тонером)</t>
  </si>
  <si>
    <t>ДК 021:2015: 75250000-3 - Послуги пожежних і рятувальних служб (послуги з протипожежного захисту)</t>
  </si>
  <si>
    <t>ДК 021:2015: 44510000-8 - Знаряддя ДК 021:2015 - 44510000-8      (44512000 - 2 Ручні інструменти ризні )</t>
  </si>
  <si>
    <t>ДК 021:2015: 72261000-2 - Послуги з підтримування програмного забезпечення ( послуги з постачання, розробки, впровадження та підтримки  системи на базі ПЗ Акцент )</t>
  </si>
  <si>
    <t>ДК 021:2015: 31620000-8 - Прилади звукової та візуальної сигналізації (комплекс пожежної сигналізації з монтажем)</t>
  </si>
  <si>
    <t xml:space="preserve">ДК 021:2015: 30230000-0 - Комп’ютерне обладнання </t>
  </si>
  <si>
    <t>ДК 021:2015: 35110000-8 - Протипожежне, рятувальне та захисне обладнання  (вогнегасники)</t>
  </si>
  <si>
    <t>ДК 021:2015: 39110000-6 -  Сидіння, стільці та супутні вироби і частини до них (Крісла офісні)</t>
  </si>
  <si>
    <t>ДК 021:2015: 35121000-8 - Охоронне обладнання</t>
  </si>
  <si>
    <t>ДК 021:2015: 45310000-3 - Електромонтажні роботи</t>
  </si>
  <si>
    <t>ДК 021:2015: 30236000-2 - Комп'ютерне  обладнання різне</t>
  </si>
  <si>
    <t>ДК 021:2015: 45310000-3 -  Електромонтажні роботи (Послуги по встановленню та монтажу системи охоронної сигналізації)</t>
  </si>
  <si>
    <t>ДК 021:2015: 50410000-2 -  Послуги з ремонту і технічного обслуговування вимірювальних, випробувальних і контрольних приладів  (послуги з технічного обслуговування вогнегасників)</t>
  </si>
  <si>
    <t xml:space="preserve">ДК 021:2015: 30230000-0 - Комп’ютерне обладнання (Комплект обладнення для покопійного друку та комплект мережевого обладнання) </t>
  </si>
  <si>
    <t>ДК 021:2015: 44220000-8 - Столярні вироби ( Протипожежні двері)</t>
  </si>
  <si>
    <t xml:space="preserve">ДК 021:2015: 71320000-7 - Послуги з інженерного проектування (послуги з проектування автоматичної пожежної сигналізації) </t>
  </si>
  <si>
    <t>ДК 021:2015: 72710000-0 - Послуги у сфері локлних мереж ( Монтаж локальної мережі)</t>
  </si>
  <si>
    <t>ДК 021:2015: 50410000-2 - Послуги з ремонту і технічного обслуговування вимірювальних, випробувальних і контрольних приладів  (повірка пожежних гідрантів)</t>
  </si>
  <si>
    <t>ДК 021:2015: 22450000-9 - Друкована продукція з елементами захисту (Знаки безпеки)</t>
  </si>
  <si>
    <t>ДК 021:2015: 50320000-4 - Послуги з технічного обслуговування персональних комп’ютерів (Технічне обслуговування, ремонт комп’ютерів та периферійних пристроїв)</t>
  </si>
  <si>
    <t>Предмет договору</t>
  </si>
  <si>
    <t xml:space="preserve">Обгрунтування технічних та якісних характеристик </t>
  </si>
  <si>
    <t>Технічні та якісні характеристики предмета закупівлі розроблені відповідно до наявної потреби, для забезпечення роботи підприємства. Технічні, якісні та кількісні характеристики предмета закупівлі визначені у відповідному додатку до тендерної документації / оголошення</t>
  </si>
  <si>
    <t>Методика визначення очікуваної вартості предмета закупівлі</t>
  </si>
  <si>
    <t>Розрахунок очікуваної вартості товарів/послуг методом порівняння ринкових цін</t>
  </si>
  <si>
    <t>Розмір бюджетного призначення</t>
  </si>
  <si>
    <t>№ з/п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</si>
</sst>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" fontId="1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4" fontId="1" fillId="0" borderId="3" xfId="0" applyNumberFormat="1" applyFont="1" applyBorder="1" applyAlignment="1">
      <alignment wrapText="1"/>
    </xf>
    <xf numFmtId="1" fontId="1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4" fontId="1" fillId="0" borderId="5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4" fontId="1" fillId="0" borderId="6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y.zakupki.prom.ua/remote/dispatcher/state_purchase_view/7822952" TargetMode="External"/><Relationship Id="rId18" Type="http://schemas.openxmlformats.org/officeDocument/2006/relationships/hyperlink" Target="https://my.zakupki.prom.ua/remote/dispatcher/state_purchase_view/6693218" TargetMode="External"/><Relationship Id="rId26" Type="http://schemas.openxmlformats.org/officeDocument/2006/relationships/hyperlink" Target="https://my.zakupki.prom.ua/remote/dispatcher/state_purchase_view/7980227" TargetMode="External"/><Relationship Id="rId39" Type="http://schemas.openxmlformats.org/officeDocument/2006/relationships/hyperlink" Target="https://my.zakupki.prom.ua/remote/dispatcher/state_purchase_view/8031603" TargetMode="External"/><Relationship Id="rId21" Type="http://schemas.openxmlformats.org/officeDocument/2006/relationships/hyperlink" Target="https://my.zakupki.prom.ua/remote/dispatcher/state_purchase_view/8531323" TargetMode="External"/><Relationship Id="rId34" Type="http://schemas.openxmlformats.org/officeDocument/2006/relationships/hyperlink" Target="https://my.zakupki.prom.ua/remote/dispatcher/state_purchase_view/8376953" TargetMode="External"/><Relationship Id="rId42" Type="http://schemas.openxmlformats.org/officeDocument/2006/relationships/hyperlink" Target="https://my.zakupki.prom.ua/remote/dispatcher/state_purchase_view/8433521" TargetMode="External"/><Relationship Id="rId47" Type="http://schemas.openxmlformats.org/officeDocument/2006/relationships/hyperlink" Target="https://my.zakupki.prom.ua/remote/dispatcher/state_purchase_view/7905365" TargetMode="External"/><Relationship Id="rId50" Type="http://schemas.openxmlformats.org/officeDocument/2006/relationships/hyperlink" Target="https://my.zakupki.prom.ua/remote/dispatcher/state_purchase_view/7695856" TargetMode="External"/><Relationship Id="rId55" Type="http://schemas.openxmlformats.org/officeDocument/2006/relationships/hyperlink" Target="https://my.zakupki.prom.ua/remote/dispatcher/state_purchase_view/8351473" TargetMode="External"/><Relationship Id="rId7" Type="http://schemas.openxmlformats.org/officeDocument/2006/relationships/hyperlink" Target="https://my.zakupki.prom.ua/remote/dispatcher/state_purchase_view/6982874" TargetMode="External"/><Relationship Id="rId12" Type="http://schemas.openxmlformats.org/officeDocument/2006/relationships/hyperlink" Target="https://my.zakupki.prom.ua/remote/dispatcher/state_purchase_view/6534304" TargetMode="External"/><Relationship Id="rId17" Type="http://schemas.openxmlformats.org/officeDocument/2006/relationships/hyperlink" Target="https://my.zakupki.prom.ua/remote/dispatcher/state_purchase_view/7104960" TargetMode="External"/><Relationship Id="rId25" Type="http://schemas.openxmlformats.org/officeDocument/2006/relationships/hyperlink" Target="https://my.zakupki.prom.ua/remote/dispatcher/state_purchase_view/8854047" TargetMode="External"/><Relationship Id="rId33" Type="http://schemas.openxmlformats.org/officeDocument/2006/relationships/hyperlink" Target="https://my.zakupki.prom.ua/remote/dispatcher/state_purchase_view/7930770" TargetMode="External"/><Relationship Id="rId38" Type="http://schemas.openxmlformats.org/officeDocument/2006/relationships/hyperlink" Target="https://my.zakupki.prom.ua/remote/dispatcher/state_purchase_view/7585125" TargetMode="External"/><Relationship Id="rId46" Type="http://schemas.openxmlformats.org/officeDocument/2006/relationships/hyperlink" Target="https://my.zakupki.prom.ua/remote/dispatcher/state_purchase_view/8375793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s://my.zakupki.prom.ua/remote/dispatcher/state_purchase_view/8064742" TargetMode="External"/><Relationship Id="rId16" Type="http://schemas.openxmlformats.org/officeDocument/2006/relationships/hyperlink" Target="https://my.zakupki.prom.ua/remote/dispatcher/state_purchase_view/8199459" TargetMode="External"/><Relationship Id="rId20" Type="http://schemas.openxmlformats.org/officeDocument/2006/relationships/hyperlink" Target="https://my.zakupki.prom.ua/remote/dispatcher/state_purchase_view/8408725" TargetMode="External"/><Relationship Id="rId29" Type="http://schemas.openxmlformats.org/officeDocument/2006/relationships/hyperlink" Target="https://my.zakupki.prom.ua/remote/dispatcher/state_purchase_view/8502615" TargetMode="External"/><Relationship Id="rId41" Type="http://schemas.openxmlformats.org/officeDocument/2006/relationships/hyperlink" Target="https://my.zakupki.prom.ua/remote/dispatcher/state_purchase_view/8061644" TargetMode="External"/><Relationship Id="rId54" Type="http://schemas.openxmlformats.org/officeDocument/2006/relationships/hyperlink" Target="https://my.zakupki.prom.ua/remote/dispatcher/state_purchase_view/8420246" TargetMode="External"/><Relationship Id="rId1" Type="http://schemas.openxmlformats.org/officeDocument/2006/relationships/hyperlink" Target="https://my.zakupki.prom.ua/remote/dispatcher/state_purchase_view/7993496" TargetMode="External"/><Relationship Id="rId6" Type="http://schemas.openxmlformats.org/officeDocument/2006/relationships/hyperlink" Target="https://my.zakupki.prom.ua/remote/dispatcher/state_purchase_view/8613849" TargetMode="External"/><Relationship Id="rId11" Type="http://schemas.openxmlformats.org/officeDocument/2006/relationships/hyperlink" Target="https://my.zakupki.prom.ua/remote/dispatcher/state_purchase_view/8310824" TargetMode="External"/><Relationship Id="rId24" Type="http://schemas.openxmlformats.org/officeDocument/2006/relationships/hyperlink" Target="https://my.zakupki.prom.ua/remote/dispatcher/state_purchase_view/8377356" TargetMode="External"/><Relationship Id="rId32" Type="http://schemas.openxmlformats.org/officeDocument/2006/relationships/hyperlink" Target="https://my.zakupki.prom.ua/remote/dispatcher/state_purchase_view/7891224" TargetMode="External"/><Relationship Id="rId37" Type="http://schemas.openxmlformats.org/officeDocument/2006/relationships/hyperlink" Target="https://my.zakupki.prom.ua/remote/dispatcher/state_purchase_view/8406007" TargetMode="External"/><Relationship Id="rId40" Type="http://schemas.openxmlformats.org/officeDocument/2006/relationships/hyperlink" Target="https://my.zakupki.prom.ua/remote/dispatcher/state_purchase_view/8019704" TargetMode="External"/><Relationship Id="rId45" Type="http://schemas.openxmlformats.org/officeDocument/2006/relationships/hyperlink" Target="https://my.zakupki.prom.ua/remote/dispatcher/state_purchase_view/7414774" TargetMode="External"/><Relationship Id="rId53" Type="http://schemas.openxmlformats.org/officeDocument/2006/relationships/hyperlink" Target="https://my.zakupki.prom.ua/remote/dispatcher/state_purchase_view/8467024" TargetMode="External"/><Relationship Id="rId58" Type="http://schemas.openxmlformats.org/officeDocument/2006/relationships/hyperlink" Target="https://my.zakupki.prom.ua/remote/dispatcher/state_purchase_view/8357032" TargetMode="External"/><Relationship Id="rId5" Type="http://schemas.openxmlformats.org/officeDocument/2006/relationships/hyperlink" Target="https://my.zakupki.prom.ua/remote/dispatcher/state_purchase_view/8196608" TargetMode="External"/><Relationship Id="rId15" Type="http://schemas.openxmlformats.org/officeDocument/2006/relationships/hyperlink" Target="https://my.zakupki.prom.ua/remote/dispatcher/state_purchase_view/8505170" TargetMode="External"/><Relationship Id="rId23" Type="http://schemas.openxmlformats.org/officeDocument/2006/relationships/hyperlink" Target="https://my.zakupki.prom.ua/remote/dispatcher/state_purchase_view/8229305" TargetMode="External"/><Relationship Id="rId28" Type="http://schemas.openxmlformats.org/officeDocument/2006/relationships/hyperlink" Target="https://my.zakupki.prom.ua/remote/dispatcher/state_purchase_view/7975722" TargetMode="External"/><Relationship Id="rId36" Type="http://schemas.openxmlformats.org/officeDocument/2006/relationships/hyperlink" Target="https://my.zakupki.prom.ua/remote/dispatcher/state_purchase_view/8405014" TargetMode="External"/><Relationship Id="rId49" Type="http://schemas.openxmlformats.org/officeDocument/2006/relationships/hyperlink" Target="https://my.zakupki.prom.ua/remote/dispatcher/state_purchase_view/7862109" TargetMode="External"/><Relationship Id="rId57" Type="http://schemas.openxmlformats.org/officeDocument/2006/relationships/hyperlink" Target="https://my.zakupki.prom.ua/remote/dispatcher/state_purchase_view/8207800" TargetMode="External"/><Relationship Id="rId10" Type="http://schemas.openxmlformats.org/officeDocument/2006/relationships/hyperlink" Target="https://my.zakupki.prom.ua/remote/dispatcher/state_purchase_view/7830512" TargetMode="External"/><Relationship Id="rId19" Type="http://schemas.openxmlformats.org/officeDocument/2006/relationships/hyperlink" Target="https://my.zakupki.prom.ua/remote/dispatcher/state_purchase_view/8444613" TargetMode="External"/><Relationship Id="rId31" Type="http://schemas.openxmlformats.org/officeDocument/2006/relationships/hyperlink" Target="https://my.zakupki.prom.ua/remote/dispatcher/state_purchase_view/8383959" TargetMode="External"/><Relationship Id="rId44" Type="http://schemas.openxmlformats.org/officeDocument/2006/relationships/hyperlink" Target="https://my.zakupki.prom.ua/remote/dispatcher/state_purchase_view/7766722" TargetMode="External"/><Relationship Id="rId52" Type="http://schemas.openxmlformats.org/officeDocument/2006/relationships/hyperlink" Target="https://my.zakupki.prom.ua/remote/dispatcher/state_purchase_view/7776963" TargetMode="External"/><Relationship Id="rId4" Type="http://schemas.openxmlformats.org/officeDocument/2006/relationships/hyperlink" Target="https://my.zakupki.prom.ua/remote/dispatcher/state_purchase_view/8511279" TargetMode="External"/><Relationship Id="rId9" Type="http://schemas.openxmlformats.org/officeDocument/2006/relationships/hyperlink" Target="https://my.zakupki.prom.ua/remote/dispatcher/state_purchase_view/9028149" TargetMode="External"/><Relationship Id="rId14" Type="http://schemas.openxmlformats.org/officeDocument/2006/relationships/hyperlink" Target="https://my.zakupki.prom.ua/remote/dispatcher/state_purchase_view/8123282" TargetMode="External"/><Relationship Id="rId22" Type="http://schemas.openxmlformats.org/officeDocument/2006/relationships/hyperlink" Target="https://my.zakupki.prom.ua/remote/dispatcher/state_purchase_view/8452841" TargetMode="External"/><Relationship Id="rId27" Type="http://schemas.openxmlformats.org/officeDocument/2006/relationships/hyperlink" Target="https://my.zakupki.prom.ua/remote/dispatcher/state_purchase_view/8551966" TargetMode="External"/><Relationship Id="rId30" Type="http://schemas.openxmlformats.org/officeDocument/2006/relationships/hyperlink" Target="https://my.zakupki.prom.ua/remote/dispatcher/state_purchase_view/7970133" TargetMode="External"/><Relationship Id="rId35" Type="http://schemas.openxmlformats.org/officeDocument/2006/relationships/hyperlink" Target="https://my.zakupki.prom.ua/remote/dispatcher/state_purchase_view/8560583" TargetMode="External"/><Relationship Id="rId43" Type="http://schemas.openxmlformats.org/officeDocument/2006/relationships/hyperlink" Target="https://my.zakupki.prom.ua/remote/dispatcher/state_purchase_view/7273110" TargetMode="External"/><Relationship Id="rId48" Type="http://schemas.openxmlformats.org/officeDocument/2006/relationships/hyperlink" Target="https://my.zakupki.prom.ua/remote/dispatcher/state_purchase_view/8309826" TargetMode="External"/><Relationship Id="rId56" Type="http://schemas.openxmlformats.org/officeDocument/2006/relationships/hyperlink" Target="https://my.zakupki.prom.ua/remote/dispatcher/state_purchase_view/8190231" TargetMode="External"/><Relationship Id="rId8" Type="http://schemas.openxmlformats.org/officeDocument/2006/relationships/hyperlink" Target="https://my.zakupki.prom.ua/remote/dispatcher/state_purchase_view/8814283" TargetMode="External"/><Relationship Id="rId51" Type="http://schemas.openxmlformats.org/officeDocument/2006/relationships/hyperlink" Target="https://my.zakupki.prom.ua/remote/dispatcher/state_purchase_view/8395228" TargetMode="External"/><Relationship Id="rId3" Type="http://schemas.openxmlformats.org/officeDocument/2006/relationships/hyperlink" Target="https://my.zakupki.prom.ua/remote/dispatcher/state_purchase_view/812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4" style="4" customWidth="1"/>
    <col min="2" max="2" width="21.42578125" style="4" bestFit="1" customWidth="1"/>
    <col min="3" max="3" width="23.7109375" style="4" bestFit="1" customWidth="1"/>
    <col min="4" max="4" width="53.85546875" style="4" customWidth="1"/>
    <col min="5" max="5" width="19.140625" style="4" customWidth="1"/>
    <col min="6" max="7" width="12.28515625" style="4" bestFit="1" customWidth="1"/>
    <col min="8" max="8" width="11.28515625" style="4" bestFit="1" customWidth="1"/>
    <col min="9" max="9" width="23.42578125" style="4" customWidth="1"/>
    <col min="10" max="10" width="11.85546875" style="4" customWidth="1"/>
    <col min="11" max="11" width="9.85546875" style="4" bestFit="1" customWidth="1"/>
    <col min="12" max="12" width="19.140625" style="4" bestFit="1" customWidth="1"/>
    <col min="13" max="13" width="14.5703125" style="4" bestFit="1" customWidth="1"/>
    <col min="14" max="14" width="15" style="4"/>
    <col min="15" max="16384" width="11.42578125" style="4"/>
  </cols>
  <sheetData>
    <row r="1" spans="1:14" ht="39.75" thickBot="1" x14ac:dyDescent="0.3">
      <c r="A1" s="1" t="s">
        <v>105</v>
      </c>
      <c r="B1" s="2" t="s">
        <v>26</v>
      </c>
      <c r="C1" s="2" t="s">
        <v>27</v>
      </c>
      <c r="D1" s="2" t="s">
        <v>100</v>
      </c>
      <c r="E1" s="2" t="s">
        <v>102</v>
      </c>
      <c r="F1" s="2" t="s">
        <v>104</v>
      </c>
      <c r="G1" s="2" t="s">
        <v>34</v>
      </c>
      <c r="H1" s="2" t="s">
        <v>35</v>
      </c>
      <c r="I1" s="2" t="s">
        <v>99</v>
      </c>
      <c r="J1" s="2" t="s">
        <v>39</v>
      </c>
      <c r="K1" s="2" t="s">
        <v>29</v>
      </c>
      <c r="L1" s="2" t="s">
        <v>37</v>
      </c>
      <c r="M1" s="2" t="s">
        <v>33</v>
      </c>
      <c r="N1" s="3" t="s">
        <v>38</v>
      </c>
    </row>
    <row r="2" spans="1:14" ht="64.5" x14ac:dyDescent="0.25">
      <c r="A2" s="5">
        <v>1</v>
      </c>
      <c r="B2" s="6" t="str">
        <f>HYPERLINK("https://my.zakupki.prom.ua/remote/dispatcher/state_purchase_view/6534304", "UA-2018-03-16-000967-c")</f>
        <v>UA-2018-03-16-000967-c</v>
      </c>
      <c r="C2" s="6" t="s">
        <v>32</v>
      </c>
      <c r="D2" s="7" t="s">
        <v>101</v>
      </c>
      <c r="E2" s="7" t="s">
        <v>103</v>
      </c>
      <c r="F2" s="8">
        <v>8000</v>
      </c>
      <c r="G2" s="8">
        <v>8000</v>
      </c>
      <c r="H2" s="7" t="s">
        <v>32</v>
      </c>
      <c r="I2" s="7" t="s">
        <v>81</v>
      </c>
      <c r="J2" s="7" t="s">
        <v>30</v>
      </c>
      <c r="K2" s="9">
        <v>43175</v>
      </c>
      <c r="L2" s="7" t="s">
        <v>40</v>
      </c>
      <c r="M2" s="7" t="s">
        <v>52</v>
      </c>
      <c r="N2" s="10">
        <v>6700</v>
      </c>
    </row>
    <row r="3" spans="1:14" ht="65.25" thickBot="1" x14ac:dyDescent="0.3">
      <c r="A3" s="11">
        <v>2</v>
      </c>
      <c r="B3" s="12" t="str">
        <f>HYPERLINK("https://my.zakupki.prom.ua/remote/dispatcher/state_purchase_view/6693218", "UA-2018-03-30-000254-a")</f>
        <v>UA-2018-03-30-000254-a</v>
      </c>
      <c r="C3" s="12" t="s">
        <v>32</v>
      </c>
      <c r="D3" s="13" t="s">
        <v>101</v>
      </c>
      <c r="E3" s="13" t="s">
        <v>103</v>
      </c>
      <c r="F3" s="14">
        <v>536130</v>
      </c>
      <c r="G3" s="14">
        <v>536130</v>
      </c>
      <c r="H3" s="13" t="s">
        <v>32</v>
      </c>
      <c r="I3" s="13" t="s">
        <v>85</v>
      </c>
      <c r="J3" s="13" t="s">
        <v>28</v>
      </c>
      <c r="K3" s="15">
        <v>43189</v>
      </c>
      <c r="L3" s="13" t="s">
        <v>40</v>
      </c>
      <c r="M3" s="13" t="s">
        <v>7</v>
      </c>
      <c r="N3" s="16">
        <v>449190</v>
      </c>
    </row>
    <row r="4" spans="1:14" ht="64.5" x14ac:dyDescent="0.25">
      <c r="A4" s="5">
        <v>3</v>
      </c>
      <c r="B4" s="12" t="str">
        <f>HYPERLINK("https://my.zakupki.prom.ua/remote/dispatcher/state_purchase_view/6982874", "UA-2018-04-27-002227-a")</f>
        <v>UA-2018-04-27-002227-a</v>
      </c>
      <c r="C4" s="12" t="s">
        <v>32</v>
      </c>
      <c r="D4" s="13" t="s">
        <v>101</v>
      </c>
      <c r="E4" s="13" t="s">
        <v>103</v>
      </c>
      <c r="F4" s="14">
        <v>19200</v>
      </c>
      <c r="G4" s="14">
        <v>19200</v>
      </c>
      <c r="H4" s="13" t="s">
        <v>32</v>
      </c>
      <c r="I4" s="13" t="s">
        <v>77</v>
      </c>
      <c r="J4" s="13" t="s">
        <v>30</v>
      </c>
      <c r="K4" s="15">
        <v>43217</v>
      </c>
      <c r="L4" s="13" t="s">
        <v>40</v>
      </c>
      <c r="M4" s="13" t="s">
        <v>59</v>
      </c>
      <c r="N4" s="16">
        <v>16799</v>
      </c>
    </row>
    <row r="5" spans="1:14" ht="65.25" thickBot="1" x14ac:dyDescent="0.3">
      <c r="A5" s="11">
        <v>4</v>
      </c>
      <c r="B5" s="12" t="str">
        <f>HYPERLINK("https://my.zakupki.prom.ua/remote/dispatcher/state_purchase_view/7104960", "UA-2018-05-14-000484-a")</f>
        <v>UA-2018-05-14-000484-a</v>
      </c>
      <c r="C5" s="12" t="s">
        <v>32</v>
      </c>
      <c r="D5" s="13" t="s">
        <v>101</v>
      </c>
      <c r="E5" s="13" t="s">
        <v>103</v>
      </c>
      <c r="F5" s="14">
        <v>343129</v>
      </c>
      <c r="G5" s="14">
        <v>343129</v>
      </c>
      <c r="H5" s="13" t="s">
        <v>32</v>
      </c>
      <c r="I5" s="13" t="s">
        <v>84</v>
      </c>
      <c r="J5" s="13" t="s">
        <v>28</v>
      </c>
      <c r="K5" s="15">
        <v>43234</v>
      </c>
      <c r="L5" s="13" t="s">
        <v>40</v>
      </c>
      <c r="M5" s="13" t="s">
        <v>69</v>
      </c>
      <c r="N5" s="16">
        <v>342859.2</v>
      </c>
    </row>
    <row r="6" spans="1:14" ht="64.5" x14ac:dyDescent="0.25">
      <c r="A6" s="5">
        <v>5</v>
      </c>
      <c r="B6" s="12" t="str">
        <f>HYPERLINK("https://my.zakupki.prom.ua/remote/dispatcher/state_purchase_view/7273110", "UA-2018-05-30-000928-a")</f>
        <v>UA-2018-05-30-000928-a</v>
      </c>
      <c r="C6" s="12" t="s">
        <v>32</v>
      </c>
      <c r="D6" s="13" t="s">
        <v>101</v>
      </c>
      <c r="E6" s="13" t="s">
        <v>103</v>
      </c>
      <c r="F6" s="14">
        <v>607813.5</v>
      </c>
      <c r="G6" s="14">
        <v>607813.5</v>
      </c>
      <c r="H6" s="13" t="s">
        <v>32</v>
      </c>
      <c r="I6" s="13" t="s">
        <v>80</v>
      </c>
      <c r="J6" s="13" t="s">
        <v>28</v>
      </c>
      <c r="K6" s="15">
        <v>43250</v>
      </c>
      <c r="L6" s="13" t="s">
        <v>40</v>
      </c>
      <c r="M6" s="13" t="s">
        <v>60</v>
      </c>
      <c r="N6" s="16">
        <v>596161.44999999995</v>
      </c>
    </row>
    <row r="7" spans="1:14" ht="78" thickBot="1" x14ac:dyDescent="0.3">
      <c r="A7" s="11">
        <v>6</v>
      </c>
      <c r="B7" s="12" t="str">
        <f>HYPERLINK("https://my.zakupki.prom.ua/remote/dispatcher/state_purchase_view/7414774", "UA-2018-06-12-002490-a")</f>
        <v>UA-2018-06-12-002490-a</v>
      </c>
      <c r="C7" s="12" t="s">
        <v>32</v>
      </c>
      <c r="D7" s="13" t="s">
        <v>101</v>
      </c>
      <c r="E7" s="13" t="s">
        <v>103</v>
      </c>
      <c r="F7" s="14">
        <v>1220000</v>
      </c>
      <c r="G7" s="14">
        <v>1220000</v>
      </c>
      <c r="H7" s="13" t="s">
        <v>32</v>
      </c>
      <c r="I7" s="13" t="s">
        <v>94</v>
      </c>
      <c r="J7" s="13" t="s">
        <v>28</v>
      </c>
      <c r="K7" s="15">
        <v>43263</v>
      </c>
      <c r="L7" s="13" t="s">
        <v>40</v>
      </c>
      <c r="M7" s="13" t="s">
        <v>62</v>
      </c>
      <c r="N7" s="16">
        <v>1203900</v>
      </c>
    </row>
    <row r="8" spans="1:14" ht="115.5" x14ac:dyDescent="0.25">
      <c r="A8" s="5">
        <v>7</v>
      </c>
      <c r="B8" s="12" t="str">
        <f>HYPERLINK("https://my.zakupki.prom.ua/remote/dispatcher/state_purchase_view/7585125", "UA-2018-06-27-002119-a")</f>
        <v>UA-2018-06-27-002119-a</v>
      </c>
      <c r="C8" s="12" t="s">
        <v>32</v>
      </c>
      <c r="D8" s="13" t="s">
        <v>101</v>
      </c>
      <c r="E8" s="13" t="s">
        <v>103</v>
      </c>
      <c r="F8" s="14">
        <v>410000</v>
      </c>
      <c r="G8" s="14">
        <v>410000</v>
      </c>
      <c r="H8" s="13" t="s">
        <v>32</v>
      </c>
      <c r="I8" s="13" t="s">
        <v>91</v>
      </c>
      <c r="J8" s="13" t="s">
        <v>28</v>
      </c>
      <c r="K8" s="15">
        <v>43278</v>
      </c>
      <c r="L8" s="13" t="s">
        <v>40</v>
      </c>
      <c r="M8" s="13" t="s">
        <v>64</v>
      </c>
      <c r="N8" s="16">
        <v>206115</v>
      </c>
    </row>
    <row r="9" spans="1:14" ht="65.25" thickBot="1" x14ac:dyDescent="0.3">
      <c r="A9" s="11">
        <v>8</v>
      </c>
      <c r="B9" s="12" t="str">
        <f>HYPERLINK("https://my.zakupki.prom.ua/remote/dispatcher/state_purchase_view/7695856", "UA-2018-07-12-000758-b")</f>
        <v>UA-2018-07-12-000758-b</v>
      </c>
      <c r="C9" s="12" t="s">
        <v>32</v>
      </c>
      <c r="D9" s="13" t="s">
        <v>101</v>
      </c>
      <c r="E9" s="13" t="s">
        <v>103</v>
      </c>
      <c r="F9" s="14">
        <v>3000000</v>
      </c>
      <c r="G9" s="14">
        <v>3000000</v>
      </c>
      <c r="H9" s="13" t="s">
        <v>32</v>
      </c>
      <c r="I9" s="13" t="s">
        <v>72</v>
      </c>
      <c r="J9" s="13" t="s">
        <v>28</v>
      </c>
      <c r="K9" s="15">
        <v>43293</v>
      </c>
      <c r="L9" s="13" t="s">
        <v>40</v>
      </c>
      <c r="M9" s="13" t="s">
        <v>65</v>
      </c>
      <c r="N9" s="16">
        <v>2999874</v>
      </c>
    </row>
    <row r="10" spans="1:14" ht="64.5" x14ac:dyDescent="0.25">
      <c r="A10" s="5">
        <v>9</v>
      </c>
      <c r="B10" s="12" t="str">
        <f>HYPERLINK("https://my.zakupki.prom.ua/remote/dispatcher/state_purchase_view/7766722", "UA-2018-07-19-002080-b")</f>
        <v>UA-2018-07-19-002080-b</v>
      </c>
      <c r="C10" s="12" t="s">
        <v>32</v>
      </c>
      <c r="D10" s="13" t="s">
        <v>101</v>
      </c>
      <c r="E10" s="13" t="s">
        <v>103</v>
      </c>
      <c r="F10" s="14">
        <v>610500</v>
      </c>
      <c r="G10" s="14">
        <v>610500</v>
      </c>
      <c r="H10" s="13" t="s">
        <v>32</v>
      </c>
      <c r="I10" s="13" t="s">
        <v>93</v>
      </c>
      <c r="J10" s="13" t="s">
        <v>28</v>
      </c>
      <c r="K10" s="15">
        <v>43300</v>
      </c>
      <c r="L10" s="13" t="s">
        <v>40</v>
      </c>
      <c r="M10" s="13" t="s">
        <v>41</v>
      </c>
      <c r="N10" s="16">
        <v>608999.28</v>
      </c>
    </row>
    <row r="11" spans="1:14" ht="65.25" thickBot="1" x14ac:dyDescent="0.3">
      <c r="A11" s="11">
        <v>10</v>
      </c>
      <c r="B11" s="12" t="str">
        <f>HYPERLINK("https://my.zakupki.prom.ua/remote/dispatcher/state_purchase_view/7776963", "UA-2018-07-20-001645-b")</f>
        <v>UA-2018-07-20-001645-b</v>
      </c>
      <c r="C11" s="12" t="s">
        <v>32</v>
      </c>
      <c r="D11" s="13" t="s">
        <v>101</v>
      </c>
      <c r="E11" s="13" t="s">
        <v>103</v>
      </c>
      <c r="F11" s="14">
        <v>19200</v>
      </c>
      <c r="G11" s="14">
        <v>19200</v>
      </c>
      <c r="H11" s="13" t="s">
        <v>32</v>
      </c>
      <c r="I11" s="13" t="s">
        <v>97</v>
      </c>
      <c r="J11" s="13" t="s">
        <v>30</v>
      </c>
      <c r="K11" s="15">
        <v>43301</v>
      </c>
      <c r="L11" s="13" t="s">
        <v>40</v>
      </c>
      <c r="M11" s="13" t="s">
        <v>71</v>
      </c>
      <c r="N11" s="16">
        <v>14520</v>
      </c>
    </row>
    <row r="12" spans="1:14" ht="64.5" x14ac:dyDescent="0.25">
      <c r="A12" s="5">
        <v>11</v>
      </c>
      <c r="B12" s="12" t="str">
        <f>HYPERLINK("https://my.zakupki.prom.ua/remote/dispatcher/state_purchase_view/7830512", "UA-2018-07-26-001797-b")</f>
        <v>UA-2018-07-26-001797-b</v>
      </c>
      <c r="C12" s="12" t="s">
        <v>32</v>
      </c>
      <c r="D12" s="13" t="s">
        <v>101</v>
      </c>
      <c r="E12" s="13" t="s">
        <v>103</v>
      </c>
      <c r="F12" s="14">
        <v>735283.52</v>
      </c>
      <c r="G12" s="14">
        <v>735283.52</v>
      </c>
      <c r="H12" s="13" t="s">
        <v>32</v>
      </c>
      <c r="I12" s="13" t="s">
        <v>80</v>
      </c>
      <c r="J12" s="13" t="s">
        <v>28</v>
      </c>
      <c r="K12" s="15">
        <v>43307</v>
      </c>
      <c r="L12" s="13" t="s">
        <v>40</v>
      </c>
      <c r="M12" s="13" t="s">
        <v>63</v>
      </c>
      <c r="N12" s="16">
        <v>725202.76</v>
      </c>
    </row>
    <row r="13" spans="1:14" ht="103.5" thickBot="1" x14ac:dyDescent="0.3">
      <c r="A13" s="11">
        <v>12</v>
      </c>
      <c r="B13" s="12" t="str">
        <f>HYPERLINK("https://my.zakupki.prom.ua/remote/dispatcher/state_purchase_view/7822952", "UA-2018-07-26-000586-b")</f>
        <v>UA-2018-07-26-000586-b</v>
      </c>
      <c r="C13" s="12" t="s">
        <v>32</v>
      </c>
      <c r="D13" s="13" t="s">
        <v>101</v>
      </c>
      <c r="E13" s="13" t="s">
        <v>103</v>
      </c>
      <c r="F13" s="14">
        <v>12000</v>
      </c>
      <c r="G13" s="14">
        <v>12000</v>
      </c>
      <c r="H13" s="13" t="s">
        <v>32</v>
      </c>
      <c r="I13" s="13" t="s">
        <v>82</v>
      </c>
      <c r="J13" s="13" t="s">
        <v>30</v>
      </c>
      <c r="K13" s="15">
        <v>43307</v>
      </c>
      <c r="L13" s="13" t="s">
        <v>40</v>
      </c>
      <c r="M13" s="13" t="s">
        <v>0</v>
      </c>
      <c r="N13" s="16">
        <v>12000</v>
      </c>
    </row>
    <row r="14" spans="1:14" ht="64.5" x14ac:dyDescent="0.25">
      <c r="A14" s="5">
        <v>13</v>
      </c>
      <c r="B14" s="12" t="str">
        <f>HYPERLINK("https://my.zakupki.prom.ua/remote/dispatcher/state_purchase_view/7862109", "UA-2018-07-31-001580-b")</f>
        <v>UA-2018-07-31-001580-b</v>
      </c>
      <c r="C14" s="12" t="s">
        <v>32</v>
      </c>
      <c r="D14" s="13" t="s">
        <v>101</v>
      </c>
      <c r="E14" s="13" t="s">
        <v>103</v>
      </c>
      <c r="F14" s="14">
        <v>1000000</v>
      </c>
      <c r="G14" s="14">
        <v>1000000</v>
      </c>
      <c r="H14" s="13" t="s">
        <v>32</v>
      </c>
      <c r="I14" s="13" t="s">
        <v>72</v>
      </c>
      <c r="J14" s="13" t="s">
        <v>28</v>
      </c>
      <c r="K14" s="15">
        <v>43312</v>
      </c>
      <c r="L14" s="13" t="s">
        <v>40</v>
      </c>
      <c r="M14" s="13" t="s">
        <v>42</v>
      </c>
      <c r="N14" s="16">
        <v>999913.8</v>
      </c>
    </row>
    <row r="15" spans="1:14" ht="65.25" thickBot="1" x14ac:dyDescent="0.3">
      <c r="A15" s="11">
        <v>14</v>
      </c>
      <c r="B15" s="12" t="str">
        <f>HYPERLINK("https://my.zakupki.prom.ua/remote/dispatcher/state_purchase_view/7891224", "UA-2018-08-03-000889-b")</f>
        <v>UA-2018-08-03-000889-b</v>
      </c>
      <c r="C15" s="12" t="s">
        <v>32</v>
      </c>
      <c r="D15" s="13" t="s">
        <v>101</v>
      </c>
      <c r="E15" s="13" t="s">
        <v>103</v>
      </c>
      <c r="F15" s="14">
        <v>1000000</v>
      </c>
      <c r="G15" s="14">
        <v>1000000</v>
      </c>
      <c r="H15" s="13" t="s">
        <v>32</v>
      </c>
      <c r="I15" s="13" t="s">
        <v>72</v>
      </c>
      <c r="J15" s="13" t="s">
        <v>28</v>
      </c>
      <c r="K15" s="15">
        <v>43315</v>
      </c>
      <c r="L15" s="13" t="s">
        <v>40</v>
      </c>
      <c r="M15" s="13" t="s">
        <v>43</v>
      </c>
      <c r="N15" s="16">
        <v>994913.76</v>
      </c>
    </row>
    <row r="16" spans="1:14" ht="64.5" x14ac:dyDescent="0.25">
      <c r="A16" s="5">
        <v>15</v>
      </c>
      <c r="B16" s="12" t="str">
        <f>HYPERLINK("https://my.zakupki.prom.ua/remote/dispatcher/state_purchase_view/7905365", "UA-2018-08-06-001004-b")</f>
        <v>UA-2018-08-06-001004-b</v>
      </c>
      <c r="C16" s="12" t="s">
        <v>32</v>
      </c>
      <c r="D16" s="13" t="s">
        <v>101</v>
      </c>
      <c r="E16" s="13" t="s">
        <v>103</v>
      </c>
      <c r="F16" s="14">
        <v>1000000</v>
      </c>
      <c r="G16" s="14">
        <v>1000000</v>
      </c>
      <c r="H16" s="13" t="s">
        <v>32</v>
      </c>
      <c r="I16" s="13" t="s">
        <v>72</v>
      </c>
      <c r="J16" s="13" t="s">
        <v>28</v>
      </c>
      <c r="K16" s="15">
        <v>43318</v>
      </c>
      <c r="L16" s="13" t="s">
        <v>40</v>
      </c>
      <c r="M16" s="13" t="s">
        <v>44</v>
      </c>
      <c r="N16" s="16">
        <v>994913.76</v>
      </c>
    </row>
    <row r="17" spans="1:14" ht="65.25" thickBot="1" x14ac:dyDescent="0.3">
      <c r="A17" s="11">
        <v>16</v>
      </c>
      <c r="B17" s="12" t="str">
        <f>HYPERLINK("https://my.zakupki.prom.ua/remote/dispatcher/state_purchase_view/7930770", "UA-2018-08-08-001100-b")</f>
        <v>UA-2018-08-08-001100-b</v>
      </c>
      <c r="C17" s="12" t="s">
        <v>32</v>
      </c>
      <c r="D17" s="13" t="s">
        <v>101</v>
      </c>
      <c r="E17" s="13" t="s">
        <v>103</v>
      </c>
      <c r="F17" s="14">
        <v>1000000</v>
      </c>
      <c r="G17" s="14">
        <v>1000000</v>
      </c>
      <c r="H17" s="13" t="s">
        <v>32</v>
      </c>
      <c r="I17" s="13" t="s">
        <v>72</v>
      </c>
      <c r="J17" s="13" t="s">
        <v>28</v>
      </c>
      <c r="K17" s="15">
        <v>43320</v>
      </c>
      <c r="L17" s="13" t="s">
        <v>40</v>
      </c>
      <c r="M17" s="13" t="s">
        <v>45</v>
      </c>
      <c r="N17" s="16">
        <v>997177.8</v>
      </c>
    </row>
    <row r="18" spans="1:14" ht="77.25" x14ac:dyDescent="0.25">
      <c r="A18" s="5">
        <v>17</v>
      </c>
      <c r="B18" s="12" t="str">
        <f>HYPERLINK("https://my.zakupki.prom.ua/remote/dispatcher/state_purchase_view/7975722", "UA-2018-08-13-001809-b")</f>
        <v>UA-2018-08-13-001809-b</v>
      </c>
      <c r="C18" s="12" t="s">
        <v>32</v>
      </c>
      <c r="D18" s="13" t="s">
        <v>101</v>
      </c>
      <c r="E18" s="13" t="s">
        <v>103</v>
      </c>
      <c r="F18" s="14">
        <v>80125</v>
      </c>
      <c r="G18" s="14">
        <v>80125</v>
      </c>
      <c r="H18" s="13" t="s">
        <v>32</v>
      </c>
      <c r="I18" s="13" t="s">
        <v>88</v>
      </c>
      <c r="J18" s="13" t="s">
        <v>31</v>
      </c>
      <c r="K18" s="15">
        <v>43325</v>
      </c>
      <c r="L18" s="13" t="s">
        <v>40</v>
      </c>
      <c r="M18" s="13" t="s">
        <v>36</v>
      </c>
      <c r="N18" s="16">
        <v>80125</v>
      </c>
    </row>
    <row r="19" spans="1:14" ht="65.25" thickBot="1" x14ac:dyDescent="0.3">
      <c r="A19" s="11">
        <v>18</v>
      </c>
      <c r="B19" s="12" t="str">
        <f>HYPERLINK("https://my.zakupki.prom.ua/remote/dispatcher/state_purchase_view/7970133", "UA-2018-08-13-000836-b")</f>
        <v>UA-2018-08-13-000836-b</v>
      </c>
      <c r="C19" s="12" t="s">
        <v>32</v>
      </c>
      <c r="D19" s="13" t="s">
        <v>101</v>
      </c>
      <c r="E19" s="13" t="s">
        <v>103</v>
      </c>
      <c r="F19" s="14">
        <v>1000000</v>
      </c>
      <c r="G19" s="14">
        <v>1000000</v>
      </c>
      <c r="H19" s="13" t="s">
        <v>32</v>
      </c>
      <c r="I19" s="13" t="s">
        <v>72</v>
      </c>
      <c r="J19" s="13" t="s">
        <v>28</v>
      </c>
      <c r="K19" s="15">
        <v>43325</v>
      </c>
      <c r="L19" s="13" t="s">
        <v>40</v>
      </c>
      <c r="M19" s="13" t="s">
        <v>46</v>
      </c>
      <c r="N19" s="16">
        <v>997177.8</v>
      </c>
    </row>
    <row r="20" spans="1:14" ht="77.25" x14ac:dyDescent="0.25">
      <c r="A20" s="5">
        <v>19</v>
      </c>
      <c r="B20" s="12" t="str">
        <f>HYPERLINK("https://my.zakupki.prom.ua/remote/dispatcher/state_purchase_view/7980227", "UA-2018-08-14-000688-b")</f>
        <v>UA-2018-08-14-000688-b</v>
      </c>
      <c r="C20" s="12" t="s">
        <v>32</v>
      </c>
      <c r="D20" s="13" t="s">
        <v>101</v>
      </c>
      <c r="E20" s="13" t="s">
        <v>103</v>
      </c>
      <c r="F20" s="14">
        <v>101492</v>
      </c>
      <c r="G20" s="14">
        <v>101492</v>
      </c>
      <c r="H20" s="13" t="s">
        <v>32</v>
      </c>
      <c r="I20" s="13" t="s">
        <v>87</v>
      </c>
      <c r="J20" s="13" t="s">
        <v>31</v>
      </c>
      <c r="K20" s="15">
        <v>43326</v>
      </c>
      <c r="L20" s="13" t="s">
        <v>40</v>
      </c>
      <c r="M20" s="13" t="s">
        <v>68</v>
      </c>
      <c r="N20" s="16">
        <v>101492</v>
      </c>
    </row>
    <row r="21" spans="1:14" ht="65.25" thickBot="1" x14ac:dyDescent="0.3">
      <c r="A21" s="11">
        <v>20</v>
      </c>
      <c r="B21" s="12" t="str">
        <f>HYPERLINK("https://my.zakupki.prom.ua/remote/dispatcher/state_purchase_view/7993496", "UA-2018-08-15-000970-b")</f>
        <v>UA-2018-08-15-000970-b</v>
      </c>
      <c r="C21" s="12" t="s">
        <v>32</v>
      </c>
      <c r="D21" s="13" t="s">
        <v>101</v>
      </c>
      <c r="E21" s="13" t="s">
        <v>103</v>
      </c>
      <c r="F21" s="14">
        <v>1000000</v>
      </c>
      <c r="G21" s="14">
        <v>1000000</v>
      </c>
      <c r="H21" s="13" t="s">
        <v>32</v>
      </c>
      <c r="I21" s="13" t="s">
        <v>72</v>
      </c>
      <c r="J21" s="13" t="s">
        <v>28</v>
      </c>
      <c r="K21" s="15">
        <v>43327</v>
      </c>
      <c r="L21" s="13" t="s">
        <v>40</v>
      </c>
      <c r="M21" s="13" t="s">
        <v>47</v>
      </c>
      <c r="N21" s="16">
        <v>997177.8</v>
      </c>
    </row>
    <row r="22" spans="1:14" ht="64.5" x14ac:dyDescent="0.25">
      <c r="A22" s="5">
        <v>21</v>
      </c>
      <c r="B22" s="12" t="str">
        <f>HYPERLINK("https://my.zakupki.prom.ua/remote/dispatcher/state_purchase_view/8019704", "UA-2018-08-17-000851-c")</f>
        <v>UA-2018-08-17-000851-c</v>
      </c>
      <c r="C22" s="12" t="s">
        <v>32</v>
      </c>
      <c r="D22" s="13" t="s">
        <v>101</v>
      </c>
      <c r="E22" s="13" t="s">
        <v>103</v>
      </c>
      <c r="F22" s="14">
        <v>1000000</v>
      </c>
      <c r="G22" s="14">
        <v>1000000</v>
      </c>
      <c r="H22" s="13" t="s">
        <v>32</v>
      </c>
      <c r="I22" s="13" t="s">
        <v>72</v>
      </c>
      <c r="J22" s="13" t="s">
        <v>28</v>
      </c>
      <c r="K22" s="15">
        <v>43329</v>
      </c>
      <c r="L22" s="13" t="s">
        <v>40</v>
      </c>
      <c r="M22" s="13" t="s">
        <v>50</v>
      </c>
      <c r="N22" s="16">
        <v>997177.8</v>
      </c>
    </row>
    <row r="23" spans="1:14" ht="65.25" thickBot="1" x14ac:dyDescent="0.3">
      <c r="A23" s="11">
        <v>22</v>
      </c>
      <c r="B23" s="12" t="str">
        <f>HYPERLINK("https://my.zakupki.prom.ua/remote/dispatcher/state_purchase_view/8031603", "UA-2018-08-20-000789-c")</f>
        <v>UA-2018-08-20-000789-c</v>
      </c>
      <c r="C23" s="12" t="s">
        <v>32</v>
      </c>
      <c r="D23" s="13" t="s">
        <v>101</v>
      </c>
      <c r="E23" s="13" t="s">
        <v>103</v>
      </c>
      <c r="F23" s="14">
        <v>1000000</v>
      </c>
      <c r="G23" s="14">
        <v>1000000</v>
      </c>
      <c r="H23" s="13" t="s">
        <v>32</v>
      </c>
      <c r="I23" s="13" t="s">
        <v>72</v>
      </c>
      <c r="J23" s="13" t="s">
        <v>28</v>
      </c>
      <c r="K23" s="15">
        <v>43332</v>
      </c>
      <c r="L23" s="13" t="s">
        <v>40</v>
      </c>
      <c r="M23" s="13" t="s">
        <v>53</v>
      </c>
      <c r="N23" s="16">
        <v>997177.8</v>
      </c>
    </row>
    <row r="24" spans="1:14" ht="77.25" x14ac:dyDescent="0.25">
      <c r="A24" s="5">
        <v>23</v>
      </c>
      <c r="B24" s="12" t="str">
        <f>HYPERLINK("https://my.zakupki.prom.ua/remote/dispatcher/state_purchase_view/8061644", "UA-2018-08-22-000876-a")</f>
        <v>UA-2018-08-22-000876-a</v>
      </c>
      <c r="C24" s="12" t="s">
        <v>32</v>
      </c>
      <c r="D24" s="13" t="s">
        <v>101</v>
      </c>
      <c r="E24" s="13" t="s">
        <v>103</v>
      </c>
      <c r="F24" s="14">
        <v>343129</v>
      </c>
      <c r="G24" s="14">
        <v>343129</v>
      </c>
      <c r="H24" s="13" t="s">
        <v>32</v>
      </c>
      <c r="I24" s="13" t="s">
        <v>92</v>
      </c>
      <c r="J24" s="13" t="s">
        <v>28</v>
      </c>
      <c r="K24" s="15">
        <v>43334</v>
      </c>
      <c r="L24" s="13" t="s">
        <v>40</v>
      </c>
      <c r="M24" s="13" t="s">
        <v>49</v>
      </c>
      <c r="N24" s="16">
        <v>342866.4</v>
      </c>
    </row>
    <row r="25" spans="1:14" ht="65.25" thickBot="1" x14ac:dyDescent="0.3">
      <c r="A25" s="11">
        <v>24</v>
      </c>
      <c r="B25" s="12" t="str">
        <f>HYPERLINK("https://my.zakupki.prom.ua/remote/dispatcher/state_purchase_view/8064742", "UA-2018-08-23-000703-a")</f>
        <v>UA-2018-08-23-000703-a</v>
      </c>
      <c r="C25" s="12" t="s">
        <v>32</v>
      </c>
      <c r="D25" s="13" t="s">
        <v>101</v>
      </c>
      <c r="E25" s="13" t="s">
        <v>103</v>
      </c>
      <c r="F25" s="14">
        <v>1000000</v>
      </c>
      <c r="G25" s="14">
        <v>1000000</v>
      </c>
      <c r="H25" s="13" t="s">
        <v>32</v>
      </c>
      <c r="I25" s="13" t="s">
        <v>72</v>
      </c>
      <c r="J25" s="13" t="s">
        <v>28</v>
      </c>
      <c r="K25" s="15">
        <v>43335</v>
      </c>
      <c r="L25" s="13" t="s">
        <v>40</v>
      </c>
      <c r="M25" s="13" t="s">
        <v>54</v>
      </c>
      <c r="N25" s="16">
        <v>997177.8</v>
      </c>
    </row>
    <row r="26" spans="1:14" ht="64.5" x14ac:dyDescent="0.25">
      <c r="A26" s="5">
        <v>25</v>
      </c>
      <c r="B26" s="12" t="str">
        <f>HYPERLINK("https://my.zakupki.prom.ua/remote/dispatcher/state_purchase_view/8123282", "UA-2018-08-30-001654-a")</f>
        <v>UA-2018-08-30-001654-a</v>
      </c>
      <c r="C26" s="12" t="s">
        <v>32</v>
      </c>
      <c r="D26" s="13" t="s">
        <v>101</v>
      </c>
      <c r="E26" s="13" t="s">
        <v>103</v>
      </c>
      <c r="F26" s="14">
        <v>1339025.8500000001</v>
      </c>
      <c r="G26" s="14">
        <v>1339025.8500000001</v>
      </c>
      <c r="H26" s="13" t="s">
        <v>32</v>
      </c>
      <c r="I26" s="13" t="s">
        <v>83</v>
      </c>
      <c r="J26" s="13" t="s">
        <v>28</v>
      </c>
      <c r="K26" s="15">
        <v>43342</v>
      </c>
      <c r="L26" s="13" t="s">
        <v>40</v>
      </c>
      <c r="M26" s="13" t="s">
        <v>1</v>
      </c>
      <c r="N26" s="16">
        <v>1325634</v>
      </c>
    </row>
    <row r="27" spans="1:14" ht="65.25" thickBot="1" x14ac:dyDescent="0.3">
      <c r="A27" s="11">
        <v>26</v>
      </c>
      <c r="B27" s="12" t="str">
        <f>HYPERLINK("https://my.zakupki.prom.ua/remote/dispatcher/state_purchase_view/8126305", "UA-2018-08-31-000339-a")</f>
        <v>UA-2018-08-31-000339-a</v>
      </c>
      <c r="C27" s="12" t="s">
        <v>32</v>
      </c>
      <c r="D27" s="13" t="s">
        <v>101</v>
      </c>
      <c r="E27" s="13" t="s">
        <v>103</v>
      </c>
      <c r="F27" s="14">
        <v>1191150.52</v>
      </c>
      <c r="G27" s="14">
        <v>1191150.52</v>
      </c>
      <c r="H27" s="13" t="s">
        <v>32</v>
      </c>
      <c r="I27" s="13" t="s">
        <v>73</v>
      </c>
      <c r="J27" s="13" t="s">
        <v>28</v>
      </c>
      <c r="K27" s="15">
        <v>43343</v>
      </c>
      <c r="L27" s="13" t="s">
        <v>40</v>
      </c>
      <c r="M27" s="13" t="s">
        <v>2</v>
      </c>
      <c r="N27" s="16">
        <v>1179234</v>
      </c>
    </row>
    <row r="28" spans="1:14" ht="90" x14ac:dyDescent="0.25">
      <c r="A28" s="5">
        <v>27</v>
      </c>
      <c r="B28" s="12" t="str">
        <f>HYPERLINK("https://my.zakupki.prom.ua/remote/dispatcher/state_purchase_view/8196608", "UA-2018-09-07-000990-c")</f>
        <v>UA-2018-09-07-000990-c</v>
      </c>
      <c r="C28" s="12" t="s">
        <v>32</v>
      </c>
      <c r="D28" s="13" t="s">
        <v>101</v>
      </c>
      <c r="E28" s="13" t="s">
        <v>103</v>
      </c>
      <c r="F28" s="14">
        <v>25000</v>
      </c>
      <c r="G28" s="14">
        <v>25000</v>
      </c>
      <c r="H28" s="13" t="s">
        <v>32</v>
      </c>
      <c r="I28" s="13" t="s">
        <v>75</v>
      </c>
      <c r="J28" s="13" t="s">
        <v>30</v>
      </c>
      <c r="K28" s="15">
        <v>43350</v>
      </c>
      <c r="L28" s="13" t="s">
        <v>40</v>
      </c>
      <c r="M28" s="13" t="s">
        <v>48</v>
      </c>
      <c r="N28" s="16">
        <v>24851.97</v>
      </c>
    </row>
    <row r="29" spans="1:14" ht="65.25" thickBot="1" x14ac:dyDescent="0.3">
      <c r="A29" s="11">
        <v>28</v>
      </c>
      <c r="B29" s="12" t="str">
        <f>HYPERLINK("https://my.zakupki.prom.ua/remote/dispatcher/state_purchase_view/8199459", "UA-2018-09-07-001623-c")</f>
        <v>UA-2018-09-07-001623-c</v>
      </c>
      <c r="C29" s="12" t="s">
        <v>32</v>
      </c>
      <c r="D29" s="13" t="s">
        <v>101</v>
      </c>
      <c r="E29" s="13" t="s">
        <v>103</v>
      </c>
      <c r="F29" s="14">
        <v>476575.58</v>
      </c>
      <c r="G29" s="14">
        <v>476575.58</v>
      </c>
      <c r="H29" s="13" t="s">
        <v>32</v>
      </c>
      <c r="I29" s="13" t="s">
        <v>83</v>
      </c>
      <c r="J29" s="13" t="s">
        <v>28</v>
      </c>
      <c r="K29" s="15">
        <v>43350</v>
      </c>
      <c r="L29" s="13" t="s">
        <v>40</v>
      </c>
      <c r="M29" s="13" t="s">
        <v>4</v>
      </c>
      <c r="N29" s="16">
        <v>471804</v>
      </c>
    </row>
    <row r="30" spans="1:14" ht="64.5" x14ac:dyDescent="0.25">
      <c r="A30" s="5">
        <v>29</v>
      </c>
      <c r="B30" s="12" t="str">
        <f>HYPERLINK("https://my.zakupki.prom.ua/remote/dispatcher/state_purchase_view/8190231", "UA-2018-09-07-000198-a")</f>
        <v>UA-2018-09-07-000198-a</v>
      </c>
      <c r="C30" s="12" t="s">
        <v>32</v>
      </c>
      <c r="D30" s="13" t="s">
        <v>101</v>
      </c>
      <c r="E30" s="13" t="s">
        <v>103</v>
      </c>
      <c r="F30" s="14">
        <v>1000000</v>
      </c>
      <c r="G30" s="14">
        <v>1000000</v>
      </c>
      <c r="H30" s="13" t="s">
        <v>32</v>
      </c>
      <c r="I30" s="13" t="s">
        <v>72</v>
      </c>
      <c r="J30" s="13" t="s">
        <v>28</v>
      </c>
      <c r="K30" s="15">
        <v>43350</v>
      </c>
      <c r="L30" s="13" t="s">
        <v>40</v>
      </c>
      <c r="M30" s="13" t="s">
        <v>55</v>
      </c>
      <c r="N30" s="16">
        <v>997177.8</v>
      </c>
    </row>
    <row r="31" spans="1:14" ht="65.25" thickBot="1" x14ac:dyDescent="0.3">
      <c r="A31" s="11">
        <v>30</v>
      </c>
      <c r="B31" s="12" t="str">
        <f>HYPERLINK("https://my.zakupki.prom.ua/remote/dispatcher/state_purchase_view/8207800", "UA-2018-09-10-001067-c")</f>
        <v>UA-2018-09-10-001067-c</v>
      </c>
      <c r="C31" s="12" t="s">
        <v>32</v>
      </c>
      <c r="D31" s="13" t="s">
        <v>101</v>
      </c>
      <c r="E31" s="13" t="s">
        <v>103</v>
      </c>
      <c r="F31" s="14">
        <v>1000000</v>
      </c>
      <c r="G31" s="14">
        <v>1000000</v>
      </c>
      <c r="H31" s="13" t="s">
        <v>32</v>
      </c>
      <c r="I31" s="13" t="s">
        <v>72</v>
      </c>
      <c r="J31" s="13" t="s">
        <v>28</v>
      </c>
      <c r="K31" s="15">
        <v>43353</v>
      </c>
      <c r="L31" s="13" t="s">
        <v>40</v>
      </c>
      <c r="M31" s="13" t="s">
        <v>56</v>
      </c>
      <c r="N31" s="16">
        <v>997177.8</v>
      </c>
    </row>
    <row r="32" spans="1:14" ht="64.5" x14ac:dyDescent="0.25">
      <c r="A32" s="5">
        <v>31</v>
      </c>
      <c r="B32" s="12" t="str">
        <f>HYPERLINK("https://my.zakupki.prom.ua/remote/dispatcher/state_purchase_view/8229305", "UA-2018-09-11-003135-c")</f>
        <v>UA-2018-09-11-003135-c</v>
      </c>
      <c r="C32" s="12" t="s">
        <v>32</v>
      </c>
      <c r="D32" s="13" t="s">
        <v>101</v>
      </c>
      <c r="E32" s="13" t="s">
        <v>103</v>
      </c>
      <c r="F32" s="14">
        <v>150500.12</v>
      </c>
      <c r="G32" s="14">
        <v>150500.12</v>
      </c>
      <c r="H32" s="13" t="s">
        <v>32</v>
      </c>
      <c r="I32" s="13" t="s">
        <v>83</v>
      </c>
      <c r="J32" s="13" t="s">
        <v>28</v>
      </c>
      <c r="K32" s="15">
        <v>43354</v>
      </c>
      <c r="L32" s="13" t="s">
        <v>40</v>
      </c>
      <c r="M32" s="13" t="s">
        <v>5</v>
      </c>
      <c r="N32" s="16">
        <v>148992</v>
      </c>
    </row>
    <row r="33" spans="1:14" ht="65.25" thickBot="1" x14ac:dyDescent="0.3">
      <c r="A33" s="11">
        <v>32</v>
      </c>
      <c r="B33" s="12" t="str">
        <f>HYPERLINK("https://my.zakupki.prom.ua/remote/dispatcher/state_purchase_view/8310824", "UA-2018-09-19-002280-c")</f>
        <v>UA-2018-09-19-002280-c</v>
      </c>
      <c r="C33" s="12" t="s">
        <v>32</v>
      </c>
      <c r="D33" s="13" t="s">
        <v>101</v>
      </c>
      <c r="E33" s="13" t="s">
        <v>103</v>
      </c>
      <c r="F33" s="14">
        <v>1000000</v>
      </c>
      <c r="G33" s="14">
        <v>1000000</v>
      </c>
      <c r="H33" s="13" t="s">
        <v>32</v>
      </c>
      <c r="I33" s="13" t="s">
        <v>72</v>
      </c>
      <c r="J33" s="13" t="s">
        <v>28</v>
      </c>
      <c r="K33" s="15">
        <v>43362</v>
      </c>
      <c r="L33" s="13" t="s">
        <v>40</v>
      </c>
      <c r="M33" s="13" t="s">
        <v>57</v>
      </c>
      <c r="N33" s="16">
        <v>997177.8</v>
      </c>
    </row>
    <row r="34" spans="1:14" ht="64.5" x14ac:dyDescent="0.25">
      <c r="A34" s="5">
        <v>33</v>
      </c>
      <c r="B34" s="12" t="str">
        <f>HYPERLINK("https://my.zakupki.prom.ua/remote/dispatcher/state_purchase_view/8309826", "UA-2018-09-19-001964-c")</f>
        <v>UA-2018-09-19-001964-c</v>
      </c>
      <c r="C34" s="12" t="s">
        <v>32</v>
      </c>
      <c r="D34" s="13" t="s">
        <v>101</v>
      </c>
      <c r="E34" s="13" t="s">
        <v>103</v>
      </c>
      <c r="F34" s="14">
        <v>1079294.8799999999</v>
      </c>
      <c r="G34" s="14">
        <v>1079294.8799999999</v>
      </c>
      <c r="H34" s="13" t="s">
        <v>32</v>
      </c>
      <c r="I34" s="13" t="s">
        <v>83</v>
      </c>
      <c r="J34" s="13" t="s">
        <v>28</v>
      </c>
      <c r="K34" s="15">
        <v>43362</v>
      </c>
      <c r="L34" s="13" t="s">
        <v>40</v>
      </c>
      <c r="M34" s="13" t="s">
        <v>3</v>
      </c>
      <c r="N34" s="16">
        <v>1068498</v>
      </c>
    </row>
    <row r="35" spans="1:14" ht="65.25" thickBot="1" x14ac:dyDescent="0.3">
      <c r="A35" s="11">
        <v>34</v>
      </c>
      <c r="B35" s="12" t="str">
        <f>HYPERLINK("https://my.zakupki.prom.ua/remote/dispatcher/state_purchase_view/8351473", "UA-2018-09-24-001349-c")</f>
        <v>UA-2018-09-24-001349-c</v>
      </c>
      <c r="C35" s="12" t="s">
        <v>32</v>
      </c>
      <c r="D35" s="13" t="s">
        <v>101</v>
      </c>
      <c r="E35" s="13" t="s">
        <v>103</v>
      </c>
      <c r="F35" s="14">
        <v>1000000</v>
      </c>
      <c r="G35" s="14">
        <v>1000000</v>
      </c>
      <c r="H35" s="13" t="s">
        <v>32</v>
      </c>
      <c r="I35" s="13" t="s">
        <v>72</v>
      </c>
      <c r="J35" s="13" t="s">
        <v>28</v>
      </c>
      <c r="K35" s="15">
        <v>43367</v>
      </c>
      <c r="L35" s="13" t="s">
        <v>40</v>
      </c>
      <c r="M35" s="13" t="s">
        <v>58</v>
      </c>
      <c r="N35" s="16">
        <v>992177.76</v>
      </c>
    </row>
    <row r="36" spans="1:14" ht="64.5" x14ac:dyDescent="0.25">
      <c r="A36" s="5">
        <v>35</v>
      </c>
      <c r="B36" s="12" t="str">
        <f>HYPERLINK("https://my.zakupki.prom.ua/remote/dispatcher/state_purchase_view/8357032", "UA-2018-09-24-002259-c")</f>
        <v>UA-2018-09-24-002259-c</v>
      </c>
      <c r="C36" s="12" t="s">
        <v>32</v>
      </c>
      <c r="D36" s="13" t="s">
        <v>101</v>
      </c>
      <c r="E36" s="13" t="s">
        <v>103</v>
      </c>
      <c r="F36" s="14">
        <v>1621031.68</v>
      </c>
      <c r="G36" s="14">
        <v>1621031.68</v>
      </c>
      <c r="H36" s="13" t="s">
        <v>32</v>
      </c>
      <c r="I36" s="13" t="s">
        <v>83</v>
      </c>
      <c r="J36" s="13" t="s">
        <v>28</v>
      </c>
      <c r="K36" s="15">
        <v>43367</v>
      </c>
      <c r="L36" s="13" t="s">
        <v>40</v>
      </c>
      <c r="M36" s="13" t="s">
        <v>6</v>
      </c>
      <c r="N36" s="16">
        <v>1604814</v>
      </c>
    </row>
    <row r="37" spans="1:14" ht="65.25" thickBot="1" x14ac:dyDescent="0.3">
      <c r="A37" s="11">
        <v>36</v>
      </c>
      <c r="B37" s="12" t="str">
        <f>HYPERLINK("https://my.zakupki.prom.ua/remote/dispatcher/state_purchase_view/8377356", "UA-2018-09-26-001529-c")</f>
        <v>UA-2018-09-26-001529-c</v>
      </c>
      <c r="C37" s="12" t="s">
        <v>32</v>
      </c>
      <c r="D37" s="13" t="s">
        <v>101</v>
      </c>
      <c r="E37" s="13" t="s">
        <v>103</v>
      </c>
      <c r="F37" s="14">
        <v>1199539.47</v>
      </c>
      <c r="G37" s="14">
        <v>1199539.47</v>
      </c>
      <c r="H37" s="13" t="s">
        <v>32</v>
      </c>
      <c r="I37" s="13" t="s">
        <v>83</v>
      </c>
      <c r="J37" s="13" t="s">
        <v>28</v>
      </c>
      <c r="K37" s="15">
        <v>43369</v>
      </c>
      <c r="L37" s="13" t="s">
        <v>40</v>
      </c>
      <c r="M37" s="13" t="s">
        <v>8</v>
      </c>
      <c r="N37" s="16">
        <v>1187538</v>
      </c>
    </row>
    <row r="38" spans="1:14" ht="77.25" x14ac:dyDescent="0.25">
      <c r="A38" s="5">
        <v>37</v>
      </c>
      <c r="B38" s="12" t="str">
        <f>HYPERLINK("https://my.zakupki.prom.ua/remote/dispatcher/state_purchase_view/8376953", "UA-2018-09-26-001386-c")</f>
        <v>UA-2018-09-26-001386-c</v>
      </c>
      <c r="C38" s="12" t="s">
        <v>32</v>
      </c>
      <c r="D38" s="13" t="s">
        <v>101</v>
      </c>
      <c r="E38" s="13" t="s">
        <v>103</v>
      </c>
      <c r="F38" s="14">
        <v>11179</v>
      </c>
      <c r="G38" s="14">
        <v>11179</v>
      </c>
      <c r="H38" s="13" t="s">
        <v>32</v>
      </c>
      <c r="I38" s="13" t="s">
        <v>89</v>
      </c>
      <c r="J38" s="13" t="s">
        <v>31</v>
      </c>
      <c r="K38" s="15">
        <v>43369</v>
      </c>
      <c r="L38" s="13" t="s">
        <v>40</v>
      </c>
      <c r="M38" s="13" t="s">
        <v>66</v>
      </c>
      <c r="N38" s="16">
        <v>11179</v>
      </c>
    </row>
    <row r="39" spans="1:14" ht="78" thickBot="1" x14ac:dyDescent="0.3">
      <c r="A39" s="11">
        <v>38</v>
      </c>
      <c r="B39" s="12" t="str">
        <f>HYPERLINK("https://my.zakupki.prom.ua/remote/dispatcher/state_purchase_view/8375793", "UA-2018-09-26-000947-c")</f>
        <v>UA-2018-09-26-000947-c</v>
      </c>
      <c r="C39" s="12" t="s">
        <v>32</v>
      </c>
      <c r="D39" s="13" t="s">
        <v>101</v>
      </c>
      <c r="E39" s="13" t="s">
        <v>103</v>
      </c>
      <c r="F39" s="14">
        <v>13078</v>
      </c>
      <c r="G39" s="14">
        <v>13078</v>
      </c>
      <c r="H39" s="13" t="s">
        <v>32</v>
      </c>
      <c r="I39" s="13" t="s">
        <v>95</v>
      </c>
      <c r="J39" s="13" t="s">
        <v>31</v>
      </c>
      <c r="K39" s="15">
        <v>43369</v>
      </c>
      <c r="L39" s="13" t="s">
        <v>40</v>
      </c>
      <c r="M39" s="13" t="s">
        <v>67</v>
      </c>
      <c r="N39" s="16">
        <v>13078</v>
      </c>
    </row>
    <row r="40" spans="1:14" ht="64.5" x14ac:dyDescent="0.25">
      <c r="A40" s="5">
        <v>39</v>
      </c>
      <c r="B40" s="12" t="str">
        <f>HYPERLINK("https://my.zakupki.prom.ua/remote/dispatcher/state_purchase_view/8383959", "UA-2018-09-27-000616-c")</f>
        <v>UA-2018-09-27-000616-c</v>
      </c>
      <c r="C40" s="12" t="s">
        <v>32</v>
      </c>
      <c r="D40" s="13" t="s">
        <v>101</v>
      </c>
      <c r="E40" s="13" t="s">
        <v>103</v>
      </c>
      <c r="F40" s="14">
        <v>881501.43</v>
      </c>
      <c r="G40" s="14">
        <v>881501.43</v>
      </c>
      <c r="H40" s="13" t="s">
        <v>32</v>
      </c>
      <c r="I40" s="13" t="s">
        <v>83</v>
      </c>
      <c r="J40" s="13" t="s">
        <v>28</v>
      </c>
      <c r="K40" s="15">
        <v>43370</v>
      </c>
      <c r="L40" s="13" t="s">
        <v>40</v>
      </c>
      <c r="M40" s="13" t="s">
        <v>12</v>
      </c>
      <c r="N40" s="16">
        <v>872682</v>
      </c>
    </row>
    <row r="41" spans="1:14" ht="103.5" thickBot="1" x14ac:dyDescent="0.3">
      <c r="A41" s="11">
        <v>40</v>
      </c>
      <c r="B41" s="12" t="str">
        <f>HYPERLINK("https://my.zakupki.prom.ua/remote/dispatcher/state_purchase_view/8395228", "UA-2018-09-27-002557-c")</f>
        <v>UA-2018-09-27-002557-c</v>
      </c>
      <c r="C41" s="12" t="s">
        <v>32</v>
      </c>
      <c r="D41" s="13" t="s">
        <v>101</v>
      </c>
      <c r="E41" s="13" t="s">
        <v>103</v>
      </c>
      <c r="F41" s="14">
        <v>95700</v>
      </c>
      <c r="G41" s="14">
        <v>95700</v>
      </c>
      <c r="H41" s="13" t="s">
        <v>32</v>
      </c>
      <c r="I41" s="13" t="s">
        <v>96</v>
      </c>
      <c r="J41" s="13" t="s">
        <v>28</v>
      </c>
      <c r="K41" s="15">
        <v>43370</v>
      </c>
      <c r="L41" s="13" t="s">
        <v>40</v>
      </c>
      <c r="M41" s="13" t="s">
        <v>11</v>
      </c>
      <c r="N41" s="16">
        <v>94990</v>
      </c>
    </row>
    <row r="42" spans="1:14" ht="64.5" x14ac:dyDescent="0.25">
      <c r="A42" s="5">
        <v>41</v>
      </c>
      <c r="B42" s="12" t="str">
        <f>HYPERLINK("https://my.zakupki.prom.ua/remote/dispatcher/state_purchase_view/8405014", "UA-2018-09-28-001514-c")</f>
        <v>UA-2018-09-28-001514-c</v>
      </c>
      <c r="C42" s="12" t="s">
        <v>32</v>
      </c>
      <c r="D42" s="13" t="s">
        <v>101</v>
      </c>
      <c r="E42" s="13" t="s">
        <v>103</v>
      </c>
      <c r="F42" s="14">
        <v>71000</v>
      </c>
      <c r="G42" s="14">
        <v>71000</v>
      </c>
      <c r="H42" s="13" t="s">
        <v>32</v>
      </c>
      <c r="I42" s="13" t="s">
        <v>90</v>
      </c>
      <c r="J42" s="13" t="s">
        <v>30</v>
      </c>
      <c r="K42" s="15">
        <v>43371</v>
      </c>
      <c r="L42" s="13" t="s">
        <v>40</v>
      </c>
      <c r="M42" s="13" t="s">
        <v>51</v>
      </c>
      <c r="N42" s="16">
        <v>69601.81</v>
      </c>
    </row>
    <row r="43" spans="1:14" ht="65.25" thickBot="1" x14ac:dyDescent="0.3">
      <c r="A43" s="11">
        <v>42</v>
      </c>
      <c r="B43" s="12" t="str">
        <f>HYPERLINK("https://my.zakupki.prom.ua/remote/dispatcher/state_purchase_view/8406007", "UA-2018-09-28-001700-c")</f>
        <v>UA-2018-09-28-001700-c</v>
      </c>
      <c r="C43" s="12" t="s">
        <v>32</v>
      </c>
      <c r="D43" s="13" t="s">
        <v>101</v>
      </c>
      <c r="E43" s="13" t="s">
        <v>103</v>
      </c>
      <c r="F43" s="14">
        <v>848724.93</v>
      </c>
      <c r="G43" s="14">
        <v>848724.93</v>
      </c>
      <c r="H43" s="13" t="s">
        <v>32</v>
      </c>
      <c r="I43" s="13" t="s">
        <v>83</v>
      </c>
      <c r="J43" s="13" t="s">
        <v>28</v>
      </c>
      <c r="K43" s="15">
        <v>43371</v>
      </c>
      <c r="L43" s="13" t="s">
        <v>40</v>
      </c>
      <c r="M43" s="13" t="s">
        <v>9</v>
      </c>
      <c r="N43" s="16">
        <v>840234</v>
      </c>
    </row>
    <row r="44" spans="1:14" ht="64.5" x14ac:dyDescent="0.25">
      <c r="A44" s="5">
        <v>43</v>
      </c>
      <c r="B44" s="12" t="str">
        <f>HYPERLINK("https://my.zakupki.prom.ua/remote/dispatcher/state_purchase_view/8408725", "UA-2018-10-01-000146-c")</f>
        <v>UA-2018-10-01-000146-c</v>
      </c>
      <c r="C44" s="12" t="s">
        <v>32</v>
      </c>
      <c r="D44" s="13" t="s">
        <v>101</v>
      </c>
      <c r="E44" s="13" t="s">
        <v>103</v>
      </c>
      <c r="F44" s="14">
        <v>842626.38</v>
      </c>
      <c r="G44" s="14">
        <v>842626.38</v>
      </c>
      <c r="H44" s="13" t="s">
        <v>32</v>
      </c>
      <c r="I44" s="13" t="s">
        <v>83</v>
      </c>
      <c r="J44" s="13" t="s">
        <v>28</v>
      </c>
      <c r="K44" s="15">
        <v>43374</v>
      </c>
      <c r="L44" s="13" t="s">
        <v>40</v>
      </c>
      <c r="M44" s="13" t="s">
        <v>13</v>
      </c>
      <c r="N44" s="16">
        <v>834192</v>
      </c>
    </row>
    <row r="45" spans="1:14" ht="90.75" thickBot="1" x14ac:dyDescent="0.3">
      <c r="A45" s="11">
        <v>44</v>
      </c>
      <c r="B45" s="12" t="str">
        <f>HYPERLINK("https://my.zakupki.prom.ua/remote/dispatcher/state_purchase_view/8420246", "UA-2018-10-01-002061-c")</f>
        <v>UA-2018-10-01-002061-c</v>
      </c>
      <c r="C45" s="12" t="s">
        <v>32</v>
      </c>
      <c r="D45" s="13" t="s">
        <v>101</v>
      </c>
      <c r="E45" s="13" t="s">
        <v>103</v>
      </c>
      <c r="F45" s="14">
        <v>996000</v>
      </c>
      <c r="G45" s="14">
        <v>996000</v>
      </c>
      <c r="H45" s="13" t="s">
        <v>32</v>
      </c>
      <c r="I45" s="13" t="s">
        <v>98</v>
      </c>
      <c r="J45" s="13" t="s">
        <v>28</v>
      </c>
      <c r="K45" s="15">
        <v>43374</v>
      </c>
      <c r="L45" s="13" t="s">
        <v>40</v>
      </c>
      <c r="M45" s="13" t="s">
        <v>10</v>
      </c>
      <c r="N45" s="16">
        <v>990000</v>
      </c>
    </row>
    <row r="46" spans="1:14" ht="64.5" x14ac:dyDescent="0.25">
      <c r="A46" s="5">
        <v>45</v>
      </c>
      <c r="B46" s="12" t="str">
        <f>HYPERLINK("https://my.zakupki.prom.ua/remote/dispatcher/state_purchase_view/8433521", "UA-2018-10-02-002392-c")</f>
        <v>UA-2018-10-02-002392-c</v>
      </c>
      <c r="C46" s="12" t="s">
        <v>32</v>
      </c>
      <c r="D46" s="13" t="s">
        <v>101</v>
      </c>
      <c r="E46" s="13" t="s">
        <v>103</v>
      </c>
      <c r="F46" s="14">
        <v>769109.21</v>
      </c>
      <c r="G46" s="14">
        <v>769109.21</v>
      </c>
      <c r="H46" s="13" t="s">
        <v>32</v>
      </c>
      <c r="I46" s="13" t="s">
        <v>83</v>
      </c>
      <c r="J46" s="13" t="s">
        <v>28</v>
      </c>
      <c r="K46" s="15">
        <v>43375</v>
      </c>
      <c r="L46" s="13" t="s">
        <v>40</v>
      </c>
      <c r="M46" s="13" t="s">
        <v>14</v>
      </c>
      <c r="N46" s="16">
        <v>761406</v>
      </c>
    </row>
    <row r="47" spans="1:14" ht="65.25" thickBot="1" x14ac:dyDescent="0.3">
      <c r="A47" s="11">
        <v>46</v>
      </c>
      <c r="B47" s="12" t="str">
        <f>HYPERLINK("https://my.zakupki.prom.ua/remote/dispatcher/state_purchase_view/8444613", "UA-2018-10-03-002467-c")</f>
        <v>UA-2018-10-03-002467-c</v>
      </c>
      <c r="C47" s="12" t="s">
        <v>32</v>
      </c>
      <c r="D47" s="13" t="s">
        <v>101</v>
      </c>
      <c r="E47" s="13" t="s">
        <v>103</v>
      </c>
      <c r="F47" s="14">
        <v>874347.09</v>
      </c>
      <c r="G47" s="14">
        <v>874347.09</v>
      </c>
      <c r="H47" s="13" t="s">
        <v>32</v>
      </c>
      <c r="I47" s="13" t="s">
        <v>83</v>
      </c>
      <c r="J47" s="13" t="s">
        <v>28</v>
      </c>
      <c r="K47" s="15">
        <v>43376</v>
      </c>
      <c r="L47" s="13" t="s">
        <v>40</v>
      </c>
      <c r="M47" s="13" t="s">
        <v>15</v>
      </c>
      <c r="N47" s="16">
        <v>865596</v>
      </c>
    </row>
    <row r="48" spans="1:14" ht="64.5" x14ac:dyDescent="0.25">
      <c r="A48" s="5">
        <v>47</v>
      </c>
      <c r="B48" s="12" t="str">
        <f>HYPERLINK("https://my.zakupki.prom.ua/remote/dispatcher/state_purchase_view/8452841", "UA-2018-10-04-000911-c")</f>
        <v>UA-2018-10-04-000911-c</v>
      </c>
      <c r="C48" s="12" t="s">
        <v>32</v>
      </c>
      <c r="D48" s="13" t="s">
        <v>101</v>
      </c>
      <c r="E48" s="13" t="s">
        <v>103</v>
      </c>
      <c r="F48" s="14">
        <v>531317.16</v>
      </c>
      <c r="G48" s="14">
        <v>531317.16</v>
      </c>
      <c r="H48" s="13" t="s">
        <v>32</v>
      </c>
      <c r="I48" s="13" t="s">
        <v>83</v>
      </c>
      <c r="J48" s="13" t="s">
        <v>28</v>
      </c>
      <c r="K48" s="15">
        <v>43377</v>
      </c>
      <c r="L48" s="13" t="s">
        <v>40</v>
      </c>
      <c r="M48" s="13" t="s">
        <v>16</v>
      </c>
      <c r="N48" s="16">
        <v>525996</v>
      </c>
    </row>
    <row r="49" spans="1:14" ht="65.25" thickBot="1" x14ac:dyDescent="0.3">
      <c r="A49" s="11">
        <v>48</v>
      </c>
      <c r="B49" s="12" t="str">
        <f>HYPERLINK("https://my.zakupki.prom.ua/remote/dispatcher/state_purchase_view/8467024", "UA-2018-10-05-000917-c")</f>
        <v>UA-2018-10-05-000917-c</v>
      </c>
      <c r="C49" s="12" t="s">
        <v>32</v>
      </c>
      <c r="D49" s="13" t="s">
        <v>101</v>
      </c>
      <c r="E49" s="13" t="s">
        <v>103</v>
      </c>
      <c r="F49" s="14">
        <v>412445.09</v>
      </c>
      <c r="G49" s="14">
        <v>412445.09</v>
      </c>
      <c r="H49" s="13" t="s">
        <v>32</v>
      </c>
      <c r="I49" s="13" t="s">
        <v>83</v>
      </c>
      <c r="J49" s="13" t="s">
        <v>28</v>
      </c>
      <c r="K49" s="15">
        <v>43378</v>
      </c>
      <c r="L49" s="13" t="s">
        <v>40</v>
      </c>
      <c r="M49" s="13" t="s">
        <v>17</v>
      </c>
      <c r="N49" s="16">
        <v>408312</v>
      </c>
    </row>
    <row r="50" spans="1:14" ht="64.5" x14ac:dyDescent="0.25">
      <c r="A50" s="5">
        <v>49</v>
      </c>
      <c r="B50" s="12" t="str">
        <f>HYPERLINK("https://my.zakupki.prom.ua/remote/dispatcher/state_purchase_view/8502615", "UA-2018-10-09-002281-c")</f>
        <v>UA-2018-10-09-002281-c</v>
      </c>
      <c r="C50" s="12" t="s">
        <v>32</v>
      </c>
      <c r="D50" s="13" t="s">
        <v>101</v>
      </c>
      <c r="E50" s="13" t="s">
        <v>103</v>
      </c>
      <c r="F50" s="14">
        <v>220210.09</v>
      </c>
      <c r="G50" s="14">
        <v>220210.09</v>
      </c>
      <c r="H50" s="13" t="s">
        <v>32</v>
      </c>
      <c r="I50" s="13" t="s">
        <v>83</v>
      </c>
      <c r="J50" s="13" t="s">
        <v>28</v>
      </c>
      <c r="K50" s="15">
        <v>43382</v>
      </c>
      <c r="L50" s="13" t="s">
        <v>40</v>
      </c>
      <c r="M50" s="13" t="s">
        <v>18</v>
      </c>
      <c r="N50" s="16">
        <v>180000</v>
      </c>
    </row>
    <row r="51" spans="1:14" ht="129" thickBot="1" x14ac:dyDescent="0.3">
      <c r="A51" s="11">
        <v>50</v>
      </c>
      <c r="B51" s="12" t="str">
        <f>HYPERLINK("https://my.zakupki.prom.ua/remote/dispatcher/state_purchase_view/8511279", "UA-2018-10-10-001326-c")</f>
        <v>UA-2018-10-10-001326-c</v>
      </c>
      <c r="C51" s="12" t="s">
        <v>32</v>
      </c>
      <c r="D51" s="13" t="s">
        <v>101</v>
      </c>
      <c r="E51" s="13" t="s">
        <v>103</v>
      </c>
      <c r="F51" s="14">
        <v>115200</v>
      </c>
      <c r="G51" s="14">
        <v>115200</v>
      </c>
      <c r="H51" s="13" t="s">
        <v>32</v>
      </c>
      <c r="I51" s="13" t="s">
        <v>74</v>
      </c>
      <c r="J51" s="13" t="s">
        <v>28</v>
      </c>
      <c r="K51" s="15">
        <v>43383</v>
      </c>
      <c r="L51" s="13" t="s">
        <v>40</v>
      </c>
      <c r="M51" s="13" t="s">
        <v>20</v>
      </c>
      <c r="N51" s="16">
        <v>114700</v>
      </c>
    </row>
    <row r="52" spans="1:14" ht="64.5" x14ac:dyDescent="0.25">
      <c r="A52" s="5">
        <v>51</v>
      </c>
      <c r="B52" s="12" t="str">
        <f>HYPERLINK("https://my.zakupki.prom.ua/remote/dispatcher/state_purchase_view/8505170", "UA-2018-10-10-000338-c")</f>
        <v>UA-2018-10-10-000338-c</v>
      </c>
      <c r="C52" s="12" t="s">
        <v>32</v>
      </c>
      <c r="D52" s="13" t="s">
        <v>101</v>
      </c>
      <c r="E52" s="13" t="s">
        <v>103</v>
      </c>
      <c r="F52" s="14">
        <v>384151.35</v>
      </c>
      <c r="G52" s="14">
        <v>384151.35</v>
      </c>
      <c r="H52" s="13" t="s">
        <v>32</v>
      </c>
      <c r="I52" s="13" t="s">
        <v>83</v>
      </c>
      <c r="J52" s="13" t="s">
        <v>28</v>
      </c>
      <c r="K52" s="15">
        <v>43383</v>
      </c>
      <c r="L52" s="13" t="s">
        <v>40</v>
      </c>
      <c r="M52" s="13" t="s">
        <v>19</v>
      </c>
      <c r="N52" s="16">
        <v>375996</v>
      </c>
    </row>
    <row r="53" spans="1:14" ht="65.25" thickBot="1" x14ac:dyDescent="0.3">
      <c r="A53" s="11">
        <v>52</v>
      </c>
      <c r="B53" s="12" t="str">
        <f>HYPERLINK("https://my.zakupki.prom.ua/remote/dispatcher/state_purchase_view/8531323", "UA-2018-10-11-002347-b")</f>
        <v>UA-2018-10-11-002347-b</v>
      </c>
      <c r="C53" s="12" t="s">
        <v>32</v>
      </c>
      <c r="D53" s="13" t="s">
        <v>101</v>
      </c>
      <c r="E53" s="13" t="s">
        <v>103</v>
      </c>
      <c r="F53" s="14">
        <v>1615594.62</v>
      </c>
      <c r="G53" s="14">
        <v>1615594.62</v>
      </c>
      <c r="H53" s="13" t="s">
        <v>32</v>
      </c>
      <c r="I53" s="13" t="s">
        <v>83</v>
      </c>
      <c r="J53" s="13" t="s">
        <v>28</v>
      </c>
      <c r="K53" s="15">
        <v>43384</v>
      </c>
      <c r="L53" s="13" t="s">
        <v>40</v>
      </c>
      <c r="M53" s="13" t="s">
        <v>21</v>
      </c>
      <c r="N53" s="16">
        <v>1583256</v>
      </c>
    </row>
    <row r="54" spans="1:14" ht="64.5" x14ac:dyDescent="0.25">
      <c r="A54" s="5">
        <v>53</v>
      </c>
      <c r="B54" s="12" t="str">
        <f>HYPERLINK("https://my.zakupki.prom.ua/remote/dispatcher/state_purchase_view/8551966", "UA-2018-10-16-000876-b")</f>
        <v>UA-2018-10-16-000876-b</v>
      </c>
      <c r="C54" s="12" t="s">
        <v>32</v>
      </c>
      <c r="D54" s="13" t="s">
        <v>101</v>
      </c>
      <c r="E54" s="13" t="s">
        <v>103</v>
      </c>
      <c r="F54" s="14">
        <v>839983.61</v>
      </c>
      <c r="G54" s="14">
        <v>839983.61</v>
      </c>
      <c r="H54" s="13" t="s">
        <v>32</v>
      </c>
      <c r="I54" s="13" t="s">
        <v>83</v>
      </c>
      <c r="J54" s="13" t="s">
        <v>28</v>
      </c>
      <c r="K54" s="15">
        <v>43389</v>
      </c>
      <c r="L54" s="13" t="s">
        <v>40</v>
      </c>
      <c r="M54" s="13" t="s">
        <v>22</v>
      </c>
      <c r="N54" s="16">
        <v>824580</v>
      </c>
    </row>
    <row r="55" spans="1:14" ht="65.25" thickBot="1" x14ac:dyDescent="0.3">
      <c r="A55" s="11">
        <v>54</v>
      </c>
      <c r="B55" s="12" t="str">
        <f>HYPERLINK("https://my.zakupki.prom.ua/remote/dispatcher/state_purchase_view/8560583", "UA-2018-10-17-000209-b")</f>
        <v>UA-2018-10-17-000209-b</v>
      </c>
      <c r="C55" s="12" t="s">
        <v>32</v>
      </c>
      <c r="D55" s="13" t="s">
        <v>101</v>
      </c>
      <c r="E55" s="13" t="s">
        <v>103</v>
      </c>
      <c r="F55" s="14">
        <v>1109515.02</v>
      </c>
      <c r="G55" s="14">
        <v>1109515.02</v>
      </c>
      <c r="H55" s="13" t="s">
        <v>32</v>
      </c>
      <c r="I55" s="13" t="s">
        <v>83</v>
      </c>
      <c r="J55" s="13" t="s">
        <v>28</v>
      </c>
      <c r="K55" s="15">
        <v>43390</v>
      </c>
      <c r="L55" s="13" t="s">
        <v>40</v>
      </c>
      <c r="M55" s="13" t="s">
        <v>23</v>
      </c>
      <c r="N55" s="16">
        <v>1090800</v>
      </c>
    </row>
    <row r="56" spans="1:14" ht="64.5" x14ac:dyDescent="0.25">
      <c r="A56" s="5">
        <v>55</v>
      </c>
      <c r="B56" s="12" t="str">
        <f>HYPERLINK("https://my.zakupki.prom.ua/remote/dispatcher/state_purchase_view/8613849", "UA-2018-10-22-001791-b")</f>
        <v>UA-2018-10-22-001791-b</v>
      </c>
      <c r="C56" s="12" t="s">
        <v>32</v>
      </c>
      <c r="D56" s="13" t="s">
        <v>101</v>
      </c>
      <c r="E56" s="13" t="s">
        <v>103</v>
      </c>
      <c r="F56" s="14">
        <v>594520</v>
      </c>
      <c r="G56" s="14">
        <v>594520</v>
      </c>
      <c r="H56" s="13" t="s">
        <v>32</v>
      </c>
      <c r="I56" s="13" t="s">
        <v>76</v>
      </c>
      <c r="J56" s="13" t="s">
        <v>28</v>
      </c>
      <c r="K56" s="15">
        <v>43395</v>
      </c>
      <c r="L56" s="13" t="s">
        <v>40</v>
      </c>
      <c r="M56" s="13" t="s">
        <v>25</v>
      </c>
      <c r="N56" s="16">
        <v>585000</v>
      </c>
    </row>
    <row r="57" spans="1:14" ht="65.25" thickBot="1" x14ac:dyDescent="0.3">
      <c r="A57" s="11">
        <v>56</v>
      </c>
      <c r="B57" s="12" t="str">
        <f>HYPERLINK("https://my.zakupki.prom.ua/remote/dispatcher/state_purchase_view/8814283", "UA-2018-11-08-001595-c")</f>
        <v>UA-2018-11-08-001595-c</v>
      </c>
      <c r="C57" s="12" t="s">
        <v>32</v>
      </c>
      <c r="D57" s="13" t="s">
        <v>101</v>
      </c>
      <c r="E57" s="13" t="s">
        <v>103</v>
      </c>
      <c r="F57" s="14">
        <v>15950</v>
      </c>
      <c r="G57" s="14">
        <v>15950</v>
      </c>
      <c r="H57" s="13" t="s">
        <v>32</v>
      </c>
      <c r="I57" s="13" t="s">
        <v>78</v>
      </c>
      <c r="J57" s="13" t="s">
        <v>30</v>
      </c>
      <c r="K57" s="15">
        <v>43412</v>
      </c>
      <c r="L57" s="13" t="s">
        <v>40</v>
      </c>
      <c r="M57" s="13" t="s">
        <v>24</v>
      </c>
      <c r="N57" s="16">
        <v>12222.77</v>
      </c>
    </row>
    <row r="58" spans="1:14" ht="64.5" x14ac:dyDescent="0.25">
      <c r="A58" s="5">
        <v>57</v>
      </c>
      <c r="B58" s="12" t="str">
        <f>HYPERLINK("https://my.zakupki.prom.ua/remote/dispatcher/state_purchase_view/8854047", "UA-2018-11-12-002061-a")</f>
        <v>UA-2018-11-12-002061-a</v>
      </c>
      <c r="C58" s="12" t="s">
        <v>32</v>
      </c>
      <c r="D58" s="13" t="s">
        <v>101</v>
      </c>
      <c r="E58" s="13" t="s">
        <v>103</v>
      </c>
      <c r="F58" s="14">
        <v>27617</v>
      </c>
      <c r="G58" s="14">
        <v>27617</v>
      </c>
      <c r="H58" s="13" t="s">
        <v>32</v>
      </c>
      <c r="I58" s="13" t="s">
        <v>86</v>
      </c>
      <c r="J58" s="13" t="s">
        <v>30</v>
      </c>
      <c r="K58" s="15">
        <v>43416</v>
      </c>
      <c r="L58" s="13" t="s">
        <v>40</v>
      </c>
      <c r="M58" s="13" t="s">
        <v>61</v>
      </c>
      <c r="N58" s="16">
        <v>22255</v>
      </c>
    </row>
    <row r="59" spans="1:14" ht="64.5" x14ac:dyDescent="0.25">
      <c r="A59" s="11">
        <v>58</v>
      </c>
      <c r="B59" s="12" t="str">
        <f>HYPERLINK("https://my.zakupki.prom.ua/remote/dispatcher/state_purchase_view/9028149", "UA-2018-11-23-003289-c")</f>
        <v>UA-2018-11-23-003289-c</v>
      </c>
      <c r="C59" s="12" t="s">
        <v>32</v>
      </c>
      <c r="D59" s="13" t="s">
        <v>101</v>
      </c>
      <c r="E59" s="13" t="s">
        <v>103</v>
      </c>
      <c r="F59" s="14">
        <v>100000</v>
      </c>
      <c r="G59" s="14">
        <v>100000</v>
      </c>
      <c r="H59" s="13" t="s">
        <v>32</v>
      </c>
      <c r="I59" s="13" t="s">
        <v>79</v>
      </c>
      <c r="J59" s="13" t="s">
        <v>30</v>
      </c>
      <c r="K59" s="15">
        <v>43427</v>
      </c>
      <c r="L59" s="13" t="s">
        <v>40</v>
      </c>
      <c r="M59" s="13" t="s">
        <v>70</v>
      </c>
      <c r="N59" s="16">
        <v>74952</v>
      </c>
    </row>
  </sheetData>
  <autoFilter ref="A1:N59" xr:uid="{8977D503-95BC-43AC-A3EE-4B0A90C40EBD}"/>
  <sortState xmlns:xlrd2="http://schemas.microsoft.com/office/spreadsheetml/2017/richdata2" ref="A2:N59">
    <sortCondition ref="K2:K59"/>
  </sortState>
  <hyperlinks>
    <hyperlink ref="B21" r:id="rId1" display="https://my.zakupki.prom.ua/remote/dispatcher/state_purchase_view/7993496" xr:uid="{00000000-0004-0000-0000-000001000000}"/>
    <hyperlink ref="B25" r:id="rId2" display="https://my.zakupki.prom.ua/remote/dispatcher/state_purchase_view/8064742" xr:uid="{00000000-0004-0000-0000-000003000000}"/>
    <hyperlink ref="B27" r:id="rId3" display="https://my.zakupki.prom.ua/remote/dispatcher/state_purchase_view/8126305" xr:uid="{00000000-0004-0000-0000-000007000000}"/>
    <hyperlink ref="B51" r:id="rId4" display="https://my.zakupki.prom.ua/remote/dispatcher/state_purchase_view/8511279" xr:uid="{00000000-0004-0000-0000-000009000000}"/>
    <hyperlink ref="B28" r:id="rId5" display="https://my.zakupki.prom.ua/remote/dispatcher/state_purchase_view/8196608" xr:uid="{00000000-0004-0000-0000-00000B000000}"/>
    <hyperlink ref="B56" r:id="rId6" display="https://my.zakupki.prom.ua/remote/dispatcher/state_purchase_view/8613849" xr:uid="{00000000-0004-0000-0000-00000E000000}"/>
    <hyperlink ref="B4" r:id="rId7" display="https://my.zakupki.prom.ua/remote/dispatcher/state_purchase_view/6982874" xr:uid="{00000000-0004-0000-0000-000032000000}"/>
    <hyperlink ref="B57" r:id="rId8" display="https://my.zakupki.prom.ua/remote/dispatcher/state_purchase_view/8814283" xr:uid="{00000000-0004-0000-0000-000035000000}"/>
    <hyperlink ref="B59" r:id="rId9" display="https://my.zakupki.prom.ua/remote/dispatcher/state_purchase_view/9028149" xr:uid="{00000000-0004-0000-0000-000037000000}"/>
    <hyperlink ref="B12" r:id="rId10" display="https://my.zakupki.prom.ua/remote/dispatcher/state_purchase_view/7830512" xr:uid="{00000000-0004-0000-0000-000039000000}"/>
    <hyperlink ref="B33" r:id="rId11" display="https://my.zakupki.prom.ua/remote/dispatcher/state_purchase_view/8310824" xr:uid="{00000000-0004-0000-0000-00003B000000}"/>
    <hyperlink ref="B2" r:id="rId12" display="https://my.zakupki.prom.ua/remote/dispatcher/state_purchase_view/6534304" xr:uid="{00000000-0004-0000-0000-000056000000}"/>
    <hyperlink ref="B13" r:id="rId13" display="https://my.zakupki.prom.ua/remote/dispatcher/state_purchase_view/7822952" xr:uid="{00000000-0004-0000-0000-00006D000000}"/>
    <hyperlink ref="B26" r:id="rId14" display="https://my.zakupki.prom.ua/remote/dispatcher/state_purchase_view/8123282" xr:uid="{00000000-0004-0000-0000-00006F000000}"/>
    <hyperlink ref="B52" r:id="rId15" display="https://my.zakupki.prom.ua/remote/dispatcher/state_purchase_view/8505170" xr:uid="{00000000-0004-0000-0000-000077000000}"/>
    <hyperlink ref="B29" r:id="rId16" display="https://my.zakupki.prom.ua/remote/dispatcher/state_purchase_view/8199459" xr:uid="{00000000-0004-0000-0000-000096000000}"/>
    <hyperlink ref="B5" r:id="rId17" display="https://my.zakupki.prom.ua/remote/dispatcher/state_purchase_view/7104960" xr:uid="{00000000-0004-0000-0000-000098000000}"/>
    <hyperlink ref="B3" r:id="rId18" display="https://my.zakupki.prom.ua/remote/dispatcher/state_purchase_view/6693218" xr:uid="{00000000-0004-0000-0000-00009C000000}"/>
    <hyperlink ref="B47" r:id="rId19" display="https://my.zakupki.prom.ua/remote/dispatcher/state_purchase_view/8444613" xr:uid="{00000000-0004-0000-0000-0000A0000000}"/>
    <hyperlink ref="B44" r:id="rId20" display="https://my.zakupki.prom.ua/remote/dispatcher/state_purchase_view/8408725" xr:uid="{00000000-0004-0000-0000-0000A2000000}"/>
    <hyperlink ref="B53" r:id="rId21" display="https://my.zakupki.prom.ua/remote/dispatcher/state_purchase_view/8531323" xr:uid="{00000000-0004-0000-0000-0000A4000000}"/>
    <hyperlink ref="B48" r:id="rId22" display="https://my.zakupki.prom.ua/remote/dispatcher/state_purchase_view/8452841" xr:uid="{00000000-0004-0000-0000-0000A6000000}"/>
    <hyperlink ref="B32" r:id="rId23" display="https://my.zakupki.prom.ua/remote/dispatcher/state_purchase_view/8229305" xr:uid="{00000000-0004-0000-0000-0000BA000000}"/>
    <hyperlink ref="B37" r:id="rId24" display="https://my.zakupki.prom.ua/remote/dispatcher/state_purchase_view/8377356" xr:uid="{00000000-0004-0000-0000-0000BC000000}"/>
    <hyperlink ref="B58" r:id="rId25" display="https://my.zakupki.prom.ua/remote/dispatcher/state_purchase_view/8854047" xr:uid="{00000000-0004-0000-0000-0000D3000000}"/>
    <hyperlink ref="B20" r:id="rId26" display="https://my.zakupki.prom.ua/remote/dispatcher/state_purchase_view/7980227" xr:uid="{00000000-0004-0000-0000-000002010000}"/>
    <hyperlink ref="B54" r:id="rId27" display="https://my.zakupki.prom.ua/remote/dispatcher/state_purchase_view/8551966" xr:uid="{00000000-0004-0000-0000-000006010000}"/>
    <hyperlink ref="B18" r:id="rId28" display="https://my.zakupki.prom.ua/remote/dispatcher/state_purchase_view/7975722" xr:uid="{00000000-0004-0000-0000-00003D010000}"/>
    <hyperlink ref="B50" r:id="rId29" display="https://my.zakupki.prom.ua/remote/dispatcher/state_purchase_view/8502615" xr:uid="{00000000-0004-0000-0000-000046010000}"/>
    <hyperlink ref="B19" r:id="rId30" display="https://my.zakupki.prom.ua/remote/dispatcher/state_purchase_view/7970133" xr:uid="{00000000-0004-0000-0000-00004E010000}"/>
    <hyperlink ref="B40" r:id="rId31" display="https://my.zakupki.prom.ua/remote/dispatcher/state_purchase_view/8383959" xr:uid="{00000000-0004-0000-0000-000050010000}"/>
    <hyperlink ref="B15" r:id="rId32" display="https://my.zakupki.prom.ua/remote/dispatcher/state_purchase_view/7891224" xr:uid="{00000000-0004-0000-0000-000054010000}"/>
    <hyperlink ref="B17" r:id="rId33" display="https://my.zakupki.prom.ua/remote/dispatcher/state_purchase_view/7930770" xr:uid="{00000000-0004-0000-0000-000056010000}"/>
    <hyperlink ref="B38" r:id="rId34" display="https://my.zakupki.prom.ua/remote/dispatcher/state_purchase_view/8376953" xr:uid="{00000000-0004-0000-0000-000071010000}"/>
    <hyperlink ref="B55" r:id="rId35" display="https://my.zakupki.prom.ua/remote/dispatcher/state_purchase_view/8560583" xr:uid="{00000000-0004-0000-0000-000092010000}"/>
    <hyperlink ref="B42" r:id="rId36" display="https://my.zakupki.prom.ua/remote/dispatcher/state_purchase_view/8405014" xr:uid="{00000000-0004-0000-0000-000094010000}"/>
    <hyperlink ref="B43" r:id="rId37" display="https://my.zakupki.prom.ua/remote/dispatcher/state_purchase_view/8406007" xr:uid="{00000000-0004-0000-0000-000095010000}"/>
    <hyperlink ref="B8" r:id="rId38" display="https://my.zakupki.prom.ua/remote/dispatcher/state_purchase_view/7585125" xr:uid="{00000000-0004-0000-0000-0000BC010000}"/>
    <hyperlink ref="B23" r:id="rId39" display="https://my.zakupki.prom.ua/remote/dispatcher/state_purchase_view/8031603" xr:uid="{00000000-0004-0000-0000-0000BE010000}"/>
    <hyperlink ref="B22" r:id="rId40" display="https://my.zakupki.prom.ua/remote/dispatcher/state_purchase_view/8019704" xr:uid="{00000000-0004-0000-0000-0000C0010000}"/>
    <hyperlink ref="B24" r:id="rId41" display="https://my.zakupki.prom.ua/remote/dispatcher/state_purchase_view/8061644" xr:uid="{00000000-0004-0000-0000-0000C2010000}"/>
    <hyperlink ref="B46" r:id="rId42" display="https://my.zakupki.prom.ua/remote/dispatcher/state_purchase_view/8433521" xr:uid="{00000000-0004-0000-0000-0000C4010000}"/>
    <hyperlink ref="B6" r:id="rId43" display="https://my.zakupki.prom.ua/remote/dispatcher/state_purchase_view/7273110" xr:uid="{00000000-0004-0000-0000-0000C6010000}"/>
    <hyperlink ref="B10" r:id="rId44" display="https://my.zakupki.prom.ua/remote/dispatcher/state_purchase_view/7766722" xr:uid="{00000000-0004-0000-0000-0000FB010000}"/>
    <hyperlink ref="B7" r:id="rId45" display="https://my.zakupki.prom.ua/remote/dispatcher/state_purchase_view/7414774" xr:uid="{00000000-0004-0000-0000-0000FF010000}"/>
    <hyperlink ref="B39" r:id="rId46" display="https://my.zakupki.prom.ua/remote/dispatcher/state_purchase_view/8375793" xr:uid="{00000000-0004-0000-0000-00001C020000}"/>
    <hyperlink ref="B16" r:id="rId47" display="https://my.zakupki.prom.ua/remote/dispatcher/state_purchase_view/7905365" xr:uid="{00000000-0004-0000-0000-000020020000}"/>
    <hyperlink ref="B34" r:id="rId48" display="https://my.zakupki.prom.ua/remote/dispatcher/state_purchase_view/8309826" xr:uid="{00000000-0004-0000-0000-000022020000}"/>
    <hyperlink ref="B14" r:id="rId49" display="https://my.zakupki.prom.ua/remote/dispatcher/state_purchase_view/7862109" xr:uid="{00000000-0004-0000-0000-000047020000}"/>
    <hyperlink ref="B9" r:id="rId50" display="https://my.zakupki.prom.ua/remote/dispatcher/state_purchase_view/7695856" xr:uid="{00000000-0004-0000-0000-000049020000}"/>
    <hyperlink ref="B41" r:id="rId51" display="https://my.zakupki.prom.ua/remote/dispatcher/state_purchase_view/8395228" xr:uid="{00000000-0004-0000-0000-000051020000}"/>
    <hyperlink ref="B11" r:id="rId52" display="https://my.zakupki.prom.ua/remote/dispatcher/state_purchase_view/7776963" xr:uid="{00000000-0004-0000-0000-000053020000}"/>
    <hyperlink ref="B49" r:id="rId53" display="https://my.zakupki.prom.ua/remote/dispatcher/state_purchase_view/8467024" xr:uid="{00000000-0004-0000-0000-000055020000}"/>
    <hyperlink ref="B45" r:id="rId54" display="https://my.zakupki.prom.ua/remote/dispatcher/state_purchase_view/8420246" xr:uid="{00000000-0004-0000-0000-000057020000}"/>
    <hyperlink ref="B35" r:id="rId55" display="https://my.zakupki.prom.ua/remote/dispatcher/state_purchase_view/8351473" xr:uid="{00000000-0004-0000-0000-000059020000}"/>
    <hyperlink ref="B30" r:id="rId56" display="https://my.zakupki.prom.ua/remote/dispatcher/state_purchase_view/8190231" xr:uid="{00000000-0004-0000-0000-000090020000}"/>
    <hyperlink ref="B31" r:id="rId57" display="https://my.zakupki.prom.ua/remote/dispatcher/state_purchase_view/8207800" xr:uid="{00000000-0004-0000-0000-000092020000}"/>
    <hyperlink ref="B36" r:id="rId58" display="https://my.zakupki.prom.ua/remote/dispatcher/state_purchase_view/8357032" xr:uid="{00000000-0004-0000-0000-000094020000}"/>
  </hyperlinks>
  <pageMargins left="0.19685039370078741" right="0.19685039370078741" top="0.19685039370078741" bottom="0.19685039370078741" header="0.51181102362204722" footer="0.51181102362204722"/>
  <pageSetup paperSize="9" orientation="landscape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lastPrinted>2021-07-11T11:45:29Z</cp:lastPrinted>
  <dcterms:created xsi:type="dcterms:W3CDTF">2019-01-15T13:49:45Z</dcterms:created>
  <dcterms:modified xsi:type="dcterms:W3CDTF">2021-07-12T14:51:10Z</dcterms:modified>
  <cp:category/>
</cp:coreProperties>
</file>