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S&amp;IE\TenderDocs\MTI\"/>
    </mc:Choice>
  </mc:AlternateContent>
  <xr:revisionPtr revIDLastSave="0" documentId="8_{2BD3E722-C6C5-4B6C-B655-F49A2DF8FEE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" sheetId="1" r:id="rId1"/>
  </sheets>
  <definedNames>
    <definedName name="_xlnm._FilterDatabase" localSheetId="0" hidden="1">Sheet!$A$1:$N$97</definedName>
  </definedNames>
  <calcPr calcId="181029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C95" i="1"/>
  <c r="B96" i="1"/>
  <c r="C96" i="1"/>
  <c r="B97" i="1"/>
  <c r="C97" i="1"/>
</calcChain>
</file>

<file path=xl/sharedStrings.xml><?xml version="1.0" encoding="utf-8"?>
<sst xmlns="http://schemas.openxmlformats.org/spreadsheetml/2006/main" count="776" uniqueCount="209">
  <si>
    <t>062/19</t>
  </si>
  <si>
    <t>1</t>
  </si>
  <si>
    <t>10</t>
  </si>
  <si>
    <t>11</t>
  </si>
  <si>
    <t>12</t>
  </si>
  <si>
    <t>121</t>
  </si>
  <si>
    <t>13</t>
  </si>
  <si>
    <t>14</t>
  </si>
  <si>
    <t>15</t>
  </si>
  <si>
    <t>16</t>
  </si>
  <si>
    <t>17</t>
  </si>
  <si>
    <t>18</t>
  </si>
  <si>
    <t>19</t>
  </si>
  <si>
    <t>19139858</t>
  </si>
  <si>
    <t>2</t>
  </si>
  <si>
    <t>2/ю-19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</si>
  <si>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</si>
  <si>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</si>
  <si>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</si>
  <si>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</si>
  <si>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</si>
  <si>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</si>
  <si>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</si>
  <si>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</si>
  <si>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</si>
  <si>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28/02-1</t>
  </si>
  <si>
    <t>28/02-2</t>
  </si>
  <si>
    <t>28/02-3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</si>
  <si>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</si>
  <si>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</si>
  <si>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</si>
  <si>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</si>
  <si>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</si>
  <si>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</si>
  <si>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</si>
  <si>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</si>
  <si>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</si>
  <si>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</si>
  <si>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</si>
  <si>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</si>
  <si>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</si>
  <si>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</si>
  <si>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</si>
  <si>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</si>
  <si>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</si>
  <si>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</si>
  <si>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</si>
  <si>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</si>
  <si>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</si>
  <si>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</si>
  <si>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</si>
  <si>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</si>
  <si>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</si>
  <si>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</si>
  <si>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</si>
  <si>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</si>
  <si>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</si>
  <si>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</si>
  <si>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</si>
  <si>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</si>
  <si>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</si>
  <si>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</si>
  <si>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</t>
  </si>
  <si>
    <t>6/5926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</si>
  <si>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</si>
  <si>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</si>
  <si>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</si>
  <si>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</si>
  <si>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</si>
  <si>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</si>
  <si>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</si>
  <si>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</si>
  <si>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</si>
  <si>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</si>
  <si>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691</t>
  </si>
  <si>
    <t>698</t>
  </si>
  <si>
    <t>7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</si>
  <si>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</si>
  <si>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</si>
  <si>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</si>
  <si>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</si>
  <si>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</si>
  <si>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</si>
  <si>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</si>
  <si>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</si>
  <si>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</si>
  <si>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</si>
  <si>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</t>
  </si>
  <si>
    <t>80</t>
  </si>
  <si>
    <t>81</t>
  </si>
  <si>
    <t>82</t>
  </si>
  <si>
    <t>8512-19</t>
  </si>
  <si>
    <t>868</t>
  </si>
  <si>
    <t>9</t>
  </si>
  <si>
    <t>Ідентифікатор закупівлі</t>
  </si>
  <si>
    <t>Ідентифікатор лота</t>
  </si>
  <si>
    <t>Відкриті торги</t>
  </si>
  <si>
    <t>Відкриті торги з публікацією англійською мовою</t>
  </si>
  <si>
    <t>ДГ -000204148</t>
  </si>
  <si>
    <t>ДГ-000207473</t>
  </si>
  <si>
    <t>Дата публікації закупівлі</t>
  </si>
  <si>
    <t>Допорогова закупівля</t>
  </si>
  <si>
    <t>Закупівля без використання електронної системи</t>
  </si>
  <si>
    <t>Немає лотів</t>
  </si>
  <si>
    <t>Номер договору</t>
  </si>
  <si>
    <t>Очікувана вартість закупівлі</t>
  </si>
  <si>
    <t>Очікувана вартість лота</t>
  </si>
  <si>
    <t>Переговорна процедура</t>
  </si>
  <si>
    <t>Статус</t>
  </si>
  <si>
    <t>Сума укладеного договору</t>
  </si>
  <si>
    <t>Тип процедури</t>
  </si>
  <si>
    <t>завершений</t>
  </si>
  <si>
    <t>завершено</t>
  </si>
  <si>
    <t>ДК 021:2015: 30230000-0 - Комп’ютерне обладнання (Монітор)</t>
  </si>
  <si>
    <t>ДК 021:2015: 75250000-3 - Послуги пожежних і рятувальних служб (послуги з поверхневого вогнезахисного просочування)</t>
  </si>
  <si>
    <t xml:space="preserve">ДК 021:2015: 31620000-8 - Прилади звукової та візуальної сигналізації
(Комплект охоронної сигналізації з монтажем)
</t>
  </si>
  <si>
    <t>ДК 021:2015: 32320000-2 - Телевізійне й аудіовізуальне обладнання (Мультимедійний комплекс)</t>
  </si>
  <si>
    <t>ДК 021:2015: 30190000-7 - Офісне устаткування та приладдя різне (Канцелярські товари)</t>
  </si>
  <si>
    <t>ДК 021:2015: 44510000-8 - Знаряддя (Знаряддя)</t>
  </si>
  <si>
    <t>ДК 021:2015: 32320000-2 - Телевізійне й аудіовізуальне обладнання (Телевізійне й аудіовізуальне обладнання)</t>
  </si>
  <si>
    <t>ДК 021:2015: 72710000-0 - Послуги у сфері локальних мереж (Послуги з підключення до локальної мережі будівлі типу Комунального закладу освіти "Навчально-виховного комплексу № 106 "Середня загальноосвітня школа - дошкільний навчальний заклад (дитячий садок)" Дніпровської міської ради)</t>
  </si>
  <si>
    <t>ДК 021:2015: 30210000-4 - Машини для обробки даних (апаратна частина) (Ноутбуки, системний блок)</t>
  </si>
  <si>
    <t>ДК 021:2015: 30230000-0 - Комп’ютерне обладнання (Сканер)</t>
  </si>
  <si>
    <t>ДК 021:2015: 51310000-8 - Послуги зі встановлення радіо-, телевізійної, аудіо- та відеоапаратури (Послуги по встановленню та монтажу системи відеоспостереження)</t>
  </si>
  <si>
    <t xml:space="preserve">ДК 021:2015: 31620000-8 - Прилади звукової та візуальної сигналізації (Комплект охоронної сигналізації з монтажем)
</t>
  </si>
  <si>
    <t>ДК 021:2015: 31710000-6 - Електронне обладнання (програмно-апаратний комплекс «Безпечна школа»)</t>
  </si>
  <si>
    <t>ДК 021:2015: 39110000-6 - Сидіння, стільці та супутні вироби і частини до них (Крісла офісні)</t>
  </si>
  <si>
    <t>ДК 021:2015: 72260000-5 - Послуги, пов’язані з програмним забезпеченням (Послуги з розробки,  впровадження та підтримки  системи на базі ПЗ Акцент 7.40)</t>
  </si>
  <si>
    <t>ДК 021:2015: 50320000-4 - Послуги з ремонту і технічного обслуговування персональних комп’ютерів (Комплексне абонентське обслуговування комп’ютерної та периферійної техніки):Лот №1</t>
  </si>
  <si>
    <t>ДК 021:2015: 50320000-4 - Послуги з ремонту і технічного обслуговування персональних комп’ютерів (Комплексне абонентське обслуговування комп’ютерної та периферійної техніки):Лот №2</t>
  </si>
  <si>
    <t>ДК 021:2015: 50320000-4 - Послуги з ремонту і технічного обслуговування персональних комп’ютерів (Комплексне абонентське обслуговування комп’ютерної та периферійної техніки):Лот №3</t>
  </si>
  <si>
    <t>ДК 021:2015: 50530000-9 - Послуги з ремонту і технічного обслуговування техніки (Послуги з технічного обслуговування засобів охоронної сигналізації)</t>
  </si>
  <si>
    <t>ДК 021:2015: 39710000-2 - Електричні побутові прилади (Обігрівач)</t>
  </si>
  <si>
    <t>ДК 021:2015: 32560000-6 - Оптоволоконні матеріали (Оптоволоконні матеріали)</t>
  </si>
  <si>
    <t>ДК 021:2015: 30210000-4 - - Машини для обробки даних (апаратна частина) (Ноутбук)</t>
  </si>
  <si>
    <t>ДК 021:2015: 30230000-0 - Комп’ютерне обладнання (Комплект комп’ютерного обладнання для Комунальної установи «Інклюзивно-ресурсний центр «Ін-кидс» Дніпровської міської ради)</t>
  </si>
  <si>
    <t>ДК 021:2015: 45310000-3 - Електромонтажні роботи (Система пожежної сигналізації, система оповіщення про пожежу та управління евакуацією людей у приміщенні Комунального закладу освіти «Навчально-виховний комплекс № 130 «Загальноосвітній навчальний заклад І ступеня-гімназія» ДМР за адресою: м. Дніпро, пр. Героїв, 38, код ЄДРПОУ 24612245 з монтажем (реконструкція))</t>
  </si>
  <si>
    <t>ДК 021:2015: 45310000-3 - Електромонтажні роботи (Система пожежної сигналізації, система оповіщення про пожежу та управління евакуацією людей у приміщенні Комунального закладу освіти "Міський юридичний ліцей" ДМР за адресою: м. Дніпро, вул. Набережна Заводська, 119 Д, код ЄДРПОУ 26458802 з монтажем (реконструкція))</t>
  </si>
  <si>
    <t>ДК 021:2015: 32540000-0 - Комутаційні щити (Комутатор)</t>
  </si>
  <si>
    <t>ДК 021:2015: 51310000-8 - Послуги зі встановлення радіо-, телевізійної, аудіо- та відеоапаратури (Послуги з монтування системи відеоспостереження)</t>
  </si>
  <si>
    <t>ДК 021:2015: 79140000-7 - 79140000-7 Послуги з юридичної консультації та правового інформування (правова допомога)</t>
  </si>
  <si>
    <t>ДК 021:2015: 79710000-4 - Охоронні послуги (Послуги з охорони об'єкта шляхом повідомлення за телефоном з оперативним виїздом групи реагування)</t>
  </si>
  <si>
    <t>ДК 021:2015: 30210000-4 - Машини для обробки даних (апаратна частина)</t>
  </si>
  <si>
    <t>ДК 021:2015: 30230000-0 - Комп’ютерне обладнання (Периферійне обладнання)</t>
  </si>
  <si>
    <t>ДК 021:2015: 45310000-3 - Електромонтажні роботи (Система пожежної сигналізації, система оповіщення про пожежу та управління евакуацією людей у приміщенні Комунального закладу освіти «Спеціалізована школа І-ІІІ ступенів № 16» ДМР за адресою: м. Дніпро, пр. Богдана Хмельницького, 14 Б, код ЄДРПОУ 26509942 з монтажем (реконструкція))</t>
  </si>
  <si>
    <t>ДК 021:2015: 45310000-3 - Електромонтажні роботи (Система пожежної сигналізації, система оповіщення про пожежу та управління евакуацією людей у приміщенні Комунального закладу освіти «Середня загальноосвітня школа № 39» ДМР за адресою: м. Дніпро, вул. Синельниківська, 5, код ЄДРПОУ 33383477 з монтажем (реконструкція))</t>
  </si>
  <si>
    <t>ДК 021:2015: 72510000-3 - Управлінські послуги, пов’язані з комп’ютерними технологіями (Послуги у сфері програмного забезпечення для керування мережами)</t>
  </si>
  <si>
    <t>ДК 021:2015: 30230000-0 - Комп’ютерне обладнання (Багатофункціональний пристрій)</t>
  </si>
  <si>
    <t>ДК 021:2015: 30210000-4 - Машини для обробки даних (апаратна частина) (ноутбук)</t>
  </si>
  <si>
    <t>ДК 021:2015: 32320000-2 - Телевізійне й аудіовізуальне обладнання (Інтерактивний проектор)</t>
  </si>
  <si>
    <t>ДК 021:2015: 72310000-1 - Послуги з обробки даних (Видача сертифікатів та їх обслуговування)</t>
  </si>
  <si>
    <t>ДК 021:2015: 30230000-0 - Комп’ютерне обладнання (Комп’ютерне обладнання)</t>
  </si>
  <si>
    <t>ДК 021:2015: 30230000-0 - комп'ютерне обладнання (Миша комп'ютерна)</t>
  </si>
  <si>
    <t>ДК 021:2015: 32420000-3 - Мережеве обладнання (Комутатор Switch TP – Link TL-SF1024D 24 port 10/100 Mbit)</t>
  </si>
  <si>
    <t>ДК 021:2015: 79710000-4 - Охоронні послуги (Послуги з централізованої пультової охорони приміщень та території за допомогою технічних засобів, спостереження за станом засобів тривожної сигналізації з оперативним виїздом групи реагування та 	
 технічного обслуговування засобів охоронної сигналізації)</t>
  </si>
  <si>
    <t>ДК 021:2015: 72710000-0 - Послуги у сфері локальних мереж (Монтаж локальних мереж)</t>
  </si>
  <si>
    <t>ДК 021:2015: 30210000-4 - Машини для обробки даних (апаратна частина) (персональний комп’ютер)</t>
  </si>
  <si>
    <t xml:space="preserve">ДК 021:2015: 50410000-2 - Послуги з ремонту і технічного обслуговування вимірювальних, випробувальних і контрольних приладів 
(Послуги з технічного обслуговування систем протипожежного захисту з виведенням на пульт центрального спостереження)
</t>
  </si>
  <si>
    <t>ДК 021:2015: 30210000-4 - Машини для обробки даних (апаратна частина) (Ноутбук)</t>
  </si>
  <si>
    <t>ДК 021:2015: 72260000-5 - Послуги, пов’язані з програмним забезпеченням (Встановлення на персональні комп'ютери  ПК АВК-5)</t>
  </si>
  <si>
    <t>ДК 021:2015: 31680000-6 - Електричне приладдя та супутні товари до електричного обладнання (Акумулятор MERLION AGM GP1272F2 12 V 7,2 Ah ( 150 x 65 x 95 (100)) White/Black Q10))</t>
  </si>
  <si>
    <t>ДК 021:2015: 39830000-9 - Продукція для чищення (Продукція для чищення)</t>
  </si>
  <si>
    <t>ДК 021:2015: 30210000-4 - Машини для обробки даних (апаратна частина)
(Ноутбук)</t>
  </si>
  <si>
    <t>ДК 021:2015: 30210000-4 - Машини для обробки даних (апаратна частина) (Персональні комп’ютери)</t>
  </si>
  <si>
    <t>ДК 021:2015: 50410000-2 - Послуги з ремонту і технічного обслуговування вимірювальних, випробувальних і контрольних приладів (Ремонт, випробування, зарядження та перезарядження вогнегасників)</t>
  </si>
  <si>
    <t>ДК 021:2015: 30210000-4 - Машини для обробки даних (апаратна частина) (персональні комп’ютери)</t>
  </si>
  <si>
    <t>ДК 021:2015: 35110000-8 - Протипожежне, рятувальне та захисне обладнання (Вогнегасники)</t>
  </si>
  <si>
    <t>ДК 021:2015: 32320000-2 - Телевізійне й аудіовізуальне обладнання (Мультимедійне обладнання)</t>
  </si>
  <si>
    <t>ДК 021:2015: 50320000-4 - Послуги з ремонту і технічного обслуговування персональних комп’ютерів
(Комплексне абонентське обслуговування комп’ютерної техніки)</t>
  </si>
  <si>
    <t>ДК 021:2015: 45310000-3 - Електромонтажні роботи (Послуги по встановленню та монтажу системи охоронної сигналізації)</t>
  </si>
  <si>
    <t>ДК 021:2015: 44220000-8 - Столярні вироби (Протипожежні двері)</t>
  </si>
  <si>
    <t>ДК 021:2015: 71240000-2 - Архітектурні, інженерні та планувальні послуги (Послуги з авторського нагляду)</t>
  </si>
  <si>
    <t>ДК 021:2015: 33190000-8 - Медичне обладнання та вироби медичного призначення різні (Медичне обладнання)</t>
  </si>
  <si>
    <t>ДК 021:2015: 34990000-3 - Регулювальне, запобіжне, сигнальне та освітлювальне обладнання (Генератор сигналів)</t>
  </si>
  <si>
    <t>ДК 021:2015: 30210000-4 - Машини для обробки даних (апаратна частина) (Комплект персональний комп’ютер, ноутбук)</t>
  </si>
  <si>
    <t>ДК 021:2015: 30210000-4 - Машини для обробки даних (апаратна частина) (БФП Brother DCP-L2540DNR)</t>
  </si>
  <si>
    <t>ДК 021:2015: 50310000-1 - Технічне обслуговування і ремонт офісної техніки (Заправка картріджів)</t>
  </si>
  <si>
    <t>ДК 021:2015: 79710000-4 - Охоронні послуги (Послуги з централізованої пультової охорони приміщень та території за допомогою технічних засобів та спостереження за станом засобів тривожної сигналізації з оперативним виїздом групи реагування)</t>
  </si>
  <si>
    <t>ДК 021:2015: 45310000-3 - Електромонтажні роботи (Система пожежної сигналізації, система оповіщення про пожежу та управління евакуацією людей у приміщенні Комунального закладу освіти «Середня загальноосвітня школа № 2» ДМР за адресою: м. Дніпро, вул. Ю. Савченка, 1, код ЄДРПОУ 25002394 з монтажем (реконструкція))</t>
  </si>
  <si>
    <t>ДК 021:2015: 45310000-3 - Електромонтажні роботи (Влаштування системи пожежної сигналізації, системи оповіщення про пожежу та управління евакуацією людей, системи передавання тривожних сповіщень в приміщеннях НВК № 148 за адресою: м. Дніпро, проспект Олександра Поля, 42» . Реконструкція)</t>
  </si>
  <si>
    <t xml:space="preserve">ДК 021:2015: 30230000-0 - Комп’ютерне обладнання (периферійне обладнання) (Багатофункціональний пристрій)
</t>
  </si>
  <si>
    <t>ДК 021:2015: 38650000-6 - Фотографічне обладнання (Фотоапарат)</t>
  </si>
  <si>
    <t>ДК 021:2015: 32320000-2 - Телевізійне й аудіовізуальне обладнання (Телевізор, проектор)</t>
  </si>
  <si>
    <t>ДК 021:2015: 30210000-4 - Машини для обробки даних (апаратна частина) (Комп’ютерне обладнання)</t>
  </si>
  <si>
    <t>ДК 021:2015: 71240000-2 - Архітектурні, інженерні та планувальні послуги (Послуги з технічного нагляду)</t>
  </si>
  <si>
    <t>ДК 021:2015: 72260000-5 - Послуги, пов’язані з програмним забезпеченням (Послуги, пов’язані з програмним забезпеченням)</t>
  </si>
  <si>
    <t>ДК 021:2015: 30120000-6 - Фотокопіювальне та поліграфічне обладнання для офсетного друку</t>
  </si>
  <si>
    <t>ДК 021:2015: 45310000-3 - Електромонтажні роботи (Система пожежної сигналізації, система оповіщення про пожежу та управління евакуацією людей у приміщенні Комунального закладу освіти «Навчально-реабілітаційний центр «Надія» ДМР за адресою: м. Дніпро, вул. Комбрига Петрова, 21, код ЄДРПОУ 20198613 з монтажем (реконструкція))</t>
  </si>
  <si>
    <t>ДК 021:2015: 45310000-3 - Електромонтажні роботи (Система пожежної сигналізації, система оповіщення про пожежу та управління евакуацією людей у приміщенні Комунального закладу освіти “Дошкільний навчальний заклад (ясла-садок) № 195 комбінованого типу» ДМР за адресою: м. Дніпро, вул. Менахем-Мендл Шнеєрсона, 13 А, код ЄДРПОУ 34655086 з монтажем (реконструкція))</t>
  </si>
  <si>
    <t>ДК 021:2015: 45310000-3 - Електромонтажні роботи (Система пожежної сигналізації, система оповіщення про пожежу та управління евакуацією людей у приміщенні Комунального закладу освіти «Навчально-виховний комплекс № 148 «Спеціалізована школа-дошкільний навчальний заклад (ясла-садок) «Планета Щастя» ДМР за адресою: м. Дніпро, вул. Володимира Антоновича, 13, код ЄДРПОУ 36839868 з монтажем (реконструкція))</t>
  </si>
  <si>
    <t>ДК 021:2015: 32320000-2 - Телевізійне й аудіовізуальне обладнання (Навушники з мікрофоном)</t>
  </si>
  <si>
    <t>ДК 021:2015: 32330000-5 - Апаратура для запису та відтворення аудіо- та відеоматеріалу (Система відеоконференцзв’язку)</t>
  </si>
  <si>
    <t>ДК 021:2015: 45310000-3 - Електромонтажні роботи (Влаштування системи пожежної сигналізації, системи оповіщення про пожежу та управління евакуацією людей, системи передавання тривожних сповіщень в приміщеннях НВК № 148 за адресою: м. Дніпро, проспект Пушкіна, 55». Реконструкція)</t>
  </si>
  <si>
    <t>ДК 021:2015: 50410000-2 - Послуги з ремонту і технічного обслуговування вимірювальних, випробувальних і контрольних приладів 
(Послуги з технічного обслуговування систем протипожежного захисту з виведенням на пульт центрального спостереження)</t>
  </si>
  <si>
    <t>ДК 021:2015: 32320000-2 - Телевізійне й аудіовізуальне обладнання (Послуги по встановленню та монтажу системи відеоспостереження)</t>
  </si>
  <si>
    <t>ДК 021:2015: 48410000-5 - пакети програмного забезпечення для підготовки податкової звітності</t>
  </si>
  <si>
    <t>ДК 021:2015: 45310000-3 - Електромонтажні роботи (Система пожежної сигналізації, система оповіщення про пожежу та управління евакуацією людей у приміщенні Комунального закладу освіти «Дошкільний навчальний заклад (ясла-садок) № 8» ДМР за адресою: м. Дніпро, вул. Моссаковського, 18, код ЄДРПОУ 34497723 з монтажем (реконструкція))</t>
  </si>
  <si>
    <t>ДК 021:2015: 32580000-2 - Інформаційне обладнання (Відеореєстратор в комплекті)</t>
  </si>
  <si>
    <t>ДК 021:2015: 50410000-2 - Послуги з ремонту і технічного обслуговування вимірювальних, випробувальних і контрольних приладів (пожежно-технічне обстеження пожежних кран комплектів та перекантовка рукавів)</t>
  </si>
  <si>
    <t>ДК 021:2015: 32320000-2 - Телевізійне й аудіовізуальне обладнання</t>
  </si>
  <si>
    <t>ДК 021:2015: 32420000-3 - Мережеве обладнання (Бездротова точка доступу, комутатор)</t>
  </si>
  <si>
    <t>ДК 021:2015: 30230000-0 - Комп’ютерне обладнання (Принтер, багатофункціональний пристрій)</t>
  </si>
  <si>
    <t>Предмет договору</t>
  </si>
  <si>
    <t xml:space="preserve">Обгрунтування технічних та якісних характеристик </t>
  </si>
  <si>
    <t>Технічні та якісні характеристики предмета закупівлі розроблені відповідно до наявної потреби, для забезпечення роботи підприємства. Технічні, якісні та кількісні характеристики предмета закупівлі визначені у відповідному додатку до тендерної документації / оголошення</t>
  </si>
  <si>
    <t>Методика визначення очікуваної вартості предмета закупівлі</t>
  </si>
  <si>
    <t>Розрахунок очікуваної вартості товарів/послуг методом порівняння ринкових цін</t>
  </si>
  <si>
    <t>Розмір бюджетного призначення</t>
  </si>
  <si>
    <t>№ з/п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</si>
</sst>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" fontId="1" fillId="0" borderId="1" xfId="0" applyNumberFormat="1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4" fontId="1" fillId="0" borderId="3" xfId="0" applyNumberFormat="1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4" fontId="1" fillId="0" borderId="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y.zakupki.prom.ua/remote/dispatcher/state_purchase_view/13654586" TargetMode="External"/><Relationship Id="rId21" Type="http://schemas.openxmlformats.org/officeDocument/2006/relationships/hyperlink" Target="https://my.zakupki.prom.ua/remote/dispatcher/state_purchase_view/14060757" TargetMode="External"/><Relationship Id="rId34" Type="http://schemas.openxmlformats.org/officeDocument/2006/relationships/hyperlink" Target="https://my.zakupki.prom.ua/remote/dispatcher/state_purchase_view/12863468" TargetMode="External"/><Relationship Id="rId42" Type="http://schemas.openxmlformats.org/officeDocument/2006/relationships/hyperlink" Target="https://my.zakupki.prom.ua/remote/dispatcher/state_purchase_view/10402141" TargetMode="External"/><Relationship Id="rId47" Type="http://schemas.openxmlformats.org/officeDocument/2006/relationships/hyperlink" Target="https://my.zakupki.prom.ua/remote/dispatcher/state_purchase_view/13376879" TargetMode="External"/><Relationship Id="rId50" Type="http://schemas.openxmlformats.org/officeDocument/2006/relationships/hyperlink" Target="https://my.zakupki.prom.ua/remote/dispatcher/state_purchase_view/13909099" TargetMode="External"/><Relationship Id="rId55" Type="http://schemas.openxmlformats.org/officeDocument/2006/relationships/hyperlink" Target="https://my.zakupki.prom.ua/remote/dispatcher/state_purchase_view/10856158" TargetMode="External"/><Relationship Id="rId63" Type="http://schemas.openxmlformats.org/officeDocument/2006/relationships/hyperlink" Target="https://my.zakupki.prom.ua/remote/dispatcher/state_purchase_lot_view/497570" TargetMode="External"/><Relationship Id="rId68" Type="http://schemas.openxmlformats.org/officeDocument/2006/relationships/hyperlink" Target="https://my.zakupki.prom.ua/remote/dispatcher/state_purchase_view/14353476" TargetMode="External"/><Relationship Id="rId76" Type="http://schemas.openxmlformats.org/officeDocument/2006/relationships/hyperlink" Target="https://my.zakupki.prom.ua/remote/dispatcher/state_purchase_view/13738554" TargetMode="External"/><Relationship Id="rId84" Type="http://schemas.openxmlformats.org/officeDocument/2006/relationships/hyperlink" Target="https://my.zakupki.prom.ua/remote/dispatcher/state_purchase_view/12923972" TargetMode="External"/><Relationship Id="rId89" Type="http://schemas.openxmlformats.org/officeDocument/2006/relationships/hyperlink" Target="https://my.zakupki.prom.ua/remote/dispatcher/state_purchase_view/10969695" TargetMode="External"/><Relationship Id="rId97" Type="http://schemas.openxmlformats.org/officeDocument/2006/relationships/hyperlink" Target="https://my.zakupki.prom.ua/remote/dispatcher/state_purchase_view/12303015" TargetMode="External"/><Relationship Id="rId7" Type="http://schemas.openxmlformats.org/officeDocument/2006/relationships/hyperlink" Target="https://my.zakupki.prom.ua/remote/dispatcher/state_purchase_view/13712987" TargetMode="External"/><Relationship Id="rId71" Type="http://schemas.openxmlformats.org/officeDocument/2006/relationships/hyperlink" Target="https://my.zakupki.prom.ua/remote/dispatcher/state_purchase_view/10969720" TargetMode="External"/><Relationship Id="rId92" Type="http://schemas.openxmlformats.org/officeDocument/2006/relationships/hyperlink" Target="https://my.zakupki.prom.ua/remote/dispatcher/state_purchase_view/13519533" TargetMode="External"/><Relationship Id="rId2" Type="http://schemas.openxmlformats.org/officeDocument/2006/relationships/hyperlink" Target="https://my.zakupki.prom.ua/remote/dispatcher/state_purchase_view/12884826" TargetMode="External"/><Relationship Id="rId16" Type="http://schemas.openxmlformats.org/officeDocument/2006/relationships/hyperlink" Target="https://my.zakupki.prom.ua/remote/dispatcher/state_purchase_view/11612018" TargetMode="External"/><Relationship Id="rId29" Type="http://schemas.openxmlformats.org/officeDocument/2006/relationships/hyperlink" Target="https://my.zakupki.prom.ua/remote/dispatcher/state_purchase_view/11663382" TargetMode="External"/><Relationship Id="rId11" Type="http://schemas.openxmlformats.org/officeDocument/2006/relationships/hyperlink" Target="https://my.zakupki.prom.ua/remote/dispatcher/state_purchase_view/13844266" TargetMode="External"/><Relationship Id="rId24" Type="http://schemas.openxmlformats.org/officeDocument/2006/relationships/hyperlink" Target="https://my.zakupki.prom.ua/remote/dispatcher/state_purchase_view/12886750" TargetMode="External"/><Relationship Id="rId32" Type="http://schemas.openxmlformats.org/officeDocument/2006/relationships/hyperlink" Target="https://my.zakupki.prom.ua/remote/dispatcher/state_purchase_view/11924722" TargetMode="External"/><Relationship Id="rId37" Type="http://schemas.openxmlformats.org/officeDocument/2006/relationships/hyperlink" Target="https://my.zakupki.prom.ua/remote/dispatcher/state_purchase_view/12088471" TargetMode="External"/><Relationship Id="rId40" Type="http://schemas.openxmlformats.org/officeDocument/2006/relationships/hyperlink" Target="https://my.zakupki.prom.ua/remote/dispatcher/state_purchase_view/11860091" TargetMode="External"/><Relationship Id="rId45" Type="http://schemas.openxmlformats.org/officeDocument/2006/relationships/hyperlink" Target="https://my.zakupki.prom.ua/remote/dispatcher/state_purchase_view/12481951" TargetMode="External"/><Relationship Id="rId53" Type="http://schemas.openxmlformats.org/officeDocument/2006/relationships/hyperlink" Target="https://my.zakupki.prom.ua/remote/dispatcher/state_purchase_view/13434998" TargetMode="External"/><Relationship Id="rId58" Type="http://schemas.openxmlformats.org/officeDocument/2006/relationships/hyperlink" Target="https://my.zakupki.prom.ua/remote/dispatcher/state_purchase_view/13843888" TargetMode="External"/><Relationship Id="rId66" Type="http://schemas.openxmlformats.org/officeDocument/2006/relationships/hyperlink" Target="https://my.zakupki.prom.ua/remote/dispatcher/state_purchase_view/14353476" TargetMode="External"/><Relationship Id="rId74" Type="http://schemas.openxmlformats.org/officeDocument/2006/relationships/hyperlink" Target="https://my.zakupki.prom.ua/remote/dispatcher/state_purchase_view/11610118" TargetMode="External"/><Relationship Id="rId79" Type="http://schemas.openxmlformats.org/officeDocument/2006/relationships/hyperlink" Target="https://my.zakupki.prom.ua/remote/dispatcher/state_purchase_view/11861146" TargetMode="External"/><Relationship Id="rId87" Type="http://schemas.openxmlformats.org/officeDocument/2006/relationships/hyperlink" Target="https://my.zakupki.prom.ua/remote/dispatcher/state_purchase_view/9932565" TargetMode="External"/><Relationship Id="rId5" Type="http://schemas.openxmlformats.org/officeDocument/2006/relationships/hyperlink" Target="https://my.zakupki.prom.ua/remote/dispatcher/state_purchase_view/12815457" TargetMode="External"/><Relationship Id="rId61" Type="http://schemas.openxmlformats.org/officeDocument/2006/relationships/hyperlink" Target="https://my.zakupki.prom.ua/remote/dispatcher/state_purchase_view/12439515" TargetMode="External"/><Relationship Id="rId82" Type="http://schemas.openxmlformats.org/officeDocument/2006/relationships/hyperlink" Target="https://my.zakupki.prom.ua/remote/dispatcher/state_purchase_view/13282328" TargetMode="External"/><Relationship Id="rId90" Type="http://schemas.openxmlformats.org/officeDocument/2006/relationships/hyperlink" Target="https://my.zakupki.prom.ua/remote/dispatcher/state_purchase_view/11345023" TargetMode="External"/><Relationship Id="rId95" Type="http://schemas.openxmlformats.org/officeDocument/2006/relationships/hyperlink" Target="https://my.zakupki.prom.ua/remote/dispatcher/state_purchase_view/11696525" TargetMode="External"/><Relationship Id="rId19" Type="http://schemas.openxmlformats.org/officeDocument/2006/relationships/hyperlink" Target="https://my.zakupki.prom.ua/remote/dispatcher/state_purchase_view/13079168" TargetMode="External"/><Relationship Id="rId14" Type="http://schemas.openxmlformats.org/officeDocument/2006/relationships/hyperlink" Target="https://my.zakupki.prom.ua/remote/dispatcher/state_purchase_view/12982549" TargetMode="External"/><Relationship Id="rId22" Type="http://schemas.openxmlformats.org/officeDocument/2006/relationships/hyperlink" Target="https://my.zakupki.prom.ua/remote/dispatcher/state_purchase_view/12088221" TargetMode="External"/><Relationship Id="rId27" Type="http://schemas.openxmlformats.org/officeDocument/2006/relationships/hyperlink" Target="https://my.zakupki.prom.ua/remote/dispatcher/state_purchase_view/11612697" TargetMode="External"/><Relationship Id="rId30" Type="http://schemas.openxmlformats.org/officeDocument/2006/relationships/hyperlink" Target="https://my.zakupki.prom.ua/remote/dispatcher/state_purchase_view/10593755" TargetMode="External"/><Relationship Id="rId35" Type="http://schemas.openxmlformats.org/officeDocument/2006/relationships/hyperlink" Target="https://my.zakupki.prom.ua/remote/dispatcher/state_purchase_view/12862534" TargetMode="External"/><Relationship Id="rId43" Type="http://schemas.openxmlformats.org/officeDocument/2006/relationships/hyperlink" Target="https://my.zakupki.prom.ua/remote/dispatcher/state_purchase_view/12885356" TargetMode="External"/><Relationship Id="rId48" Type="http://schemas.openxmlformats.org/officeDocument/2006/relationships/hyperlink" Target="https://my.zakupki.prom.ua/remote/dispatcher/state_purchase_view/13717268" TargetMode="External"/><Relationship Id="rId56" Type="http://schemas.openxmlformats.org/officeDocument/2006/relationships/hyperlink" Target="https://my.zakupki.prom.ua/remote/dispatcher/state_purchase_view/13281193" TargetMode="External"/><Relationship Id="rId64" Type="http://schemas.openxmlformats.org/officeDocument/2006/relationships/hyperlink" Target="https://my.zakupki.prom.ua/remote/dispatcher/state_purchase_view/14353476" TargetMode="External"/><Relationship Id="rId69" Type="http://schemas.openxmlformats.org/officeDocument/2006/relationships/hyperlink" Target="https://my.zakupki.prom.ua/remote/dispatcher/state_purchase_view/13287153" TargetMode="External"/><Relationship Id="rId77" Type="http://schemas.openxmlformats.org/officeDocument/2006/relationships/hyperlink" Target="https://my.zakupki.prom.ua/remote/dispatcher/state_purchase_view/13150380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https://my.zakupki.prom.ua/remote/dispatcher/state_purchase_view/11611613" TargetMode="External"/><Relationship Id="rId51" Type="http://schemas.openxmlformats.org/officeDocument/2006/relationships/hyperlink" Target="https://my.zakupki.prom.ua/remote/dispatcher/state_purchase_view/13992103" TargetMode="External"/><Relationship Id="rId72" Type="http://schemas.openxmlformats.org/officeDocument/2006/relationships/hyperlink" Target="https://my.zakupki.prom.ua/remote/dispatcher/state_purchase_view/12384038" TargetMode="External"/><Relationship Id="rId80" Type="http://schemas.openxmlformats.org/officeDocument/2006/relationships/hyperlink" Target="https://my.zakupki.prom.ua/remote/dispatcher/state_purchase_view/11610017" TargetMode="External"/><Relationship Id="rId85" Type="http://schemas.openxmlformats.org/officeDocument/2006/relationships/hyperlink" Target="https://my.zakupki.prom.ua/remote/dispatcher/state_purchase_view/11695736" TargetMode="External"/><Relationship Id="rId93" Type="http://schemas.openxmlformats.org/officeDocument/2006/relationships/hyperlink" Target="https://my.zakupki.prom.ua/remote/dispatcher/state_purchase_view/12880468" TargetMode="External"/><Relationship Id="rId98" Type="http://schemas.openxmlformats.org/officeDocument/2006/relationships/hyperlink" Target="https://my.zakupki.prom.ua/remote/dispatcher/state_purchase_view/12002629" TargetMode="External"/><Relationship Id="rId3" Type="http://schemas.openxmlformats.org/officeDocument/2006/relationships/hyperlink" Target="https://my.zakupki.prom.ua/remote/dispatcher/state_purchase_view/12927631" TargetMode="External"/><Relationship Id="rId12" Type="http://schemas.openxmlformats.org/officeDocument/2006/relationships/hyperlink" Target="https://my.zakupki.prom.ua/remote/dispatcher/state_purchase_view/11612505" TargetMode="External"/><Relationship Id="rId17" Type="http://schemas.openxmlformats.org/officeDocument/2006/relationships/hyperlink" Target="https://my.zakupki.prom.ua/remote/dispatcher/state_purchase_view/11611905" TargetMode="External"/><Relationship Id="rId25" Type="http://schemas.openxmlformats.org/officeDocument/2006/relationships/hyperlink" Target="https://my.zakupki.prom.ua/remote/dispatcher/state_purchase_view/12863745" TargetMode="External"/><Relationship Id="rId33" Type="http://schemas.openxmlformats.org/officeDocument/2006/relationships/hyperlink" Target="https://my.zakupki.prom.ua/remote/dispatcher/state_purchase_view/12047482" TargetMode="External"/><Relationship Id="rId38" Type="http://schemas.openxmlformats.org/officeDocument/2006/relationships/hyperlink" Target="https://my.zakupki.prom.ua/remote/dispatcher/state_purchase_view/12088387" TargetMode="External"/><Relationship Id="rId46" Type="http://schemas.openxmlformats.org/officeDocument/2006/relationships/hyperlink" Target="https://my.zakupki.prom.ua/remote/dispatcher/state_purchase_view/13167033" TargetMode="External"/><Relationship Id="rId59" Type="http://schemas.openxmlformats.org/officeDocument/2006/relationships/hyperlink" Target="https://my.zakupki.prom.ua/remote/dispatcher/state_purchase_view/12947744" TargetMode="External"/><Relationship Id="rId67" Type="http://schemas.openxmlformats.org/officeDocument/2006/relationships/hyperlink" Target="https://my.zakupki.prom.ua/remote/dispatcher/state_purchase_lot_view/497568" TargetMode="External"/><Relationship Id="rId20" Type="http://schemas.openxmlformats.org/officeDocument/2006/relationships/hyperlink" Target="https://my.zakupki.prom.ua/remote/dispatcher/state_purchase_view/9898872" TargetMode="External"/><Relationship Id="rId41" Type="http://schemas.openxmlformats.org/officeDocument/2006/relationships/hyperlink" Target="https://my.zakupki.prom.ua/remote/dispatcher/state_purchase_view/9973261" TargetMode="External"/><Relationship Id="rId54" Type="http://schemas.openxmlformats.org/officeDocument/2006/relationships/hyperlink" Target="https://my.zakupki.prom.ua/remote/dispatcher/state_purchase_view/13737428" TargetMode="External"/><Relationship Id="rId62" Type="http://schemas.openxmlformats.org/officeDocument/2006/relationships/hyperlink" Target="https://my.zakupki.prom.ua/remote/dispatcher/state_purchase_view/12439271" TargetMode="External"/><Relationship Id="rId70" Type="http://schemas.openxmlformats.org/officeDocument/2006/relationships/hyperlink" Target="https://my.zakupki.prom.ua/remote/dispatcher/state_purchase_view/12926097" TargetMode="External"/><Relationship Id="rId75" Type="http://schemas.openxmlformats.org/officeDocument/2006/relationships/hyperlink" Target="https://my.zakupki.prom.ua/remote/dispatcher/state_purchase_view/13049596" TargetMode="External"/><Relationship Id="rId83" Type="http://schemas.openxmlformats.org/officeDocument/2006/relationships/hyperlink" Target="https://my.zakupki.prom.ua/remote/dispatcher/state_purchase_view/13734141" TargetMode="External"/><Relationship Id="rId88" Type="http://schemas.openxmlformats.org/officeDocument/2006/relationships/hyperlink" Target="https://my.zakupki.prom.ua/remote/dispatcher/state_purchase_view/10386460" TargetMode="External"/><Relationship Id="rId91" Type="http://schemas.openxmlformats.org/officeDocument/2006/relationships/hyperlink" Target="https://my.zakupki.prom.ua/remote/dispatcher/state_purchase_view/12601186" TargetMode="External"/><Relationship Id="rId96" Type="http://schemas.openxmlformats.org/officeDocument/2006/relationships/hyperlink" Target="https://my.zakupki.prom.ua/remote/dispatcher/state_purchase_view/13280262" TargetMode="External"/><Relationship Id="rId1" Type="http://schemas.openxmlformats.org/officeDocument/2006/relationships/hyperlink" Target="https://my.zakupki.prom.ua/remote/dispatcher/state_purchase_view/12887303" TargetMode="External"/><Relationship Id="rId6" Type="http://schemas.openxmlformats.org/officeDocument/2006/relationships/hyperlink" Target="https://my.zakupki.prom.ua/remote/dispatcher/state_purchase_view/12728350" TargetMode="External"/><Relationship Id="rId15" Type="http://schemas.openxmlformats.org/officeDocument/2006/relationships/hyperlink" Target="https://my.zakupki.prom.ua/remote/dispatcher/state_purchase_view/14003377" TargetMode="External"/><Relationship Id="rId23" Type="http://schemas.openxmlformats.org/officeDocument/2006/relationships/hyperlink" Target="https://my.zakupki.prom.ua/remote/dispatcher/state_purchase_view/12887842" TargetMode="External"/><Relationship Id="rId28" Type="http://schemas.openxmlformats.org/officeDocument/2006/relationships/hyperlink" Target="https://my.zakupki.prom.ua/remote/dispatcher/state_purchase_view/11609743" TargetMode="External"/><Relationship Id="rId36" Type="http://schemas.openxmlformats.org/officeDocument/2006/relationships/hyperlink" Target="https://my.zakupki.prom.ua/remote/dispatcher/state_purchase_view/14028390" TargetMode="External"/><Relationship Id="rId49" Type="http://schemas.openxmlformats.org/officeDocument/2006/relationships/hyperlink" Target="https://my.zakupki.prom.ua/remote/dispatcher/state_purchase_view/13715363" TargetMode="External"/><Relationship Id="rId57" Type="http://schemas.openxmlformats.org/officeDocument/2006/relationships/hyperlink" Target="https://my.zakupki.prom.ua/remote/dispatcher/state_purchase_view/13217993" TargetMode="External"/><Relationship Id="rId10" Type="http://schemas.openxmlformats.org/officeDocument/2006/relationships/hyperlink" Target="https://my.zakupki.prom.ua/remote/dispatcher/state_purchase_view/10429718" TargetMode="External"/><Relationship Id="rId31" Type="http://schemas.openxmlformats.org/officeDocument/2006/relationships/hyperlink" Target="https://my.zakupki.prom.ua/remote/dispatcher/state_purchase_view/14290042" TargetMode="External"/><Relationship Id="rId44" Type="http://schemas.openxmlformats.org/officeDocument/2006/relationships/hyperlink" Target="https://my.zakupki.prom.ua/remote/dispatcher/state_purchase_view/12793361" TargetMode="External"/><Relationship Id="rId52" Type="http://schemas.openxmlformats.org/officeDocument/2006/relationships/hyperlink" Target="https://my.zakupki.prom.ua/remote/dispatcher/state_purchase_view/12259550" TargetMode="External"/><Relationship Id="rId60" Type="http://schemas.openxmlformats.org/officeDocument/2006/relationships/hyperlink" Target="https://my.zakupki.prom.ua/remote/dispatcher/state_purchase_view/12948339" TargetMode="External"/><Relationship Id="rId65" Type="http://schemas.openxmlformats.org/officeDocument/2006/relationships/hyperlink" Target="https://my.zakupki.prom.ua/remote/dispatcher/state_purchase_lot_view/497569" TargetMode="External"/><Relationship Id="rId73" Type="http://schemas.openxmlformats.org/officeDocument/2006/relationships/hyperlink" Target="https://my.zakupki.prom.ua/remote/dispatcher/state_purchase_view/11610770" TargetMode="External"/><Relationship Id="rId78" Type="http://schemas.openxmlformats.org/officeDocument/2006/relationships/hyperlink" Target="https://my.zakupki.prom.ua/remote/dispatcher/state_purchase_view/12110996" TargetMode="External"/><Relationship Id="rId81" Type="http://schemas.openxmlformats.org/officeDocument/2006/relationships/hyperlink" Target="https://my.zakupki.prom.ua/remote/dispatcher/state_purchase_view/11609619" TargetMode="External"/><Relationship Id="rId86" Type="http://schemas.openxmlformats.org/officeDocument/2006/relationships/hyperlink" Target="https://my.zakupki.prom.ua/remote/dispatcher/state_purchase_view/14058416" TargetMode="External"/><Relationship Id="rId94" Type="http://schemas.openxmlformats.org/officeDocument/2006/relationships/hyperlink" Target="https://my.zakupki.prom.ua/remote/dispatcher/state_purchase_view/13735329" TargetMode="External"/><Relationship Id="rId99" Type="http://schemas.openxmlformats.org/officeDocument/2006/relationships/hyperlink" Target="https://my.zakupki.prom.ua/remote/dispatcher/state_purchase_view/13736318" TargetMode="External"/><Relationship Id="rId4" Type="http://schemas.openxmlformats.org/officeDocument/2006/relationships/hyperlink" Target="https://my.zakupki.prom.ua/remote/dispatcher/state_purchase_view/13079785" TargetMode="External"/><Relationship Id="rId9" Type="http://schemas.openxmlformats.org/officeDocument/2006/relationships/hyperlink" Target="https://my.zakupki.prom.ua/remote/dispatcher/state_purchase_view/13054985" TargetMode="External"/><Relationship Id="rId13" Type="http://schemas.openxmlformats.org/officeDocument/2006/relationships/hyperlink" Target="https://my.zakupki.prom.ua/remote/dispatcher/state_purchase_view/13279658" TargetMode="External"/><Relationship Id="rId18" Type="http://schemas.openxmlformats.org/officeDocument/2006/relationships/hyperlink" Target="https://my.zakupki.prom.ua/remote/dispatcher/state_purchase_view/11605811" TargetMode="External"/><Relationship Id="rId39" Type="http://schemas.openxmlformats.org/officeDocument/2006/relationships/hyperlink" Target="https://my.zakupki.prom.ua/remote/dispatcher/state_purchase_view/12230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4" style="4" customWidth="1"/>
    <col min="2" max="2" width="21.42578125" style="4" bestFit="1" customWidth="1"/>
    <col min="3" max="3" width="23.7109375" style="4" bestFit="1" customWidth="1"/>
    <col min="4" max="4" width="53.85546875" style="4" customWidth="1"/>
    <col min="5" max="5" width="19.140625" style="4" customWidth="1"/>
    <col min="6" max="7" width="12.28515625" style="4" bestFit="1" customWidth="1"/>
    <col min="8" max="8" width="11.28515625" style="4" bestFit="1" customWidth="1"/>
    <col min="9" max="9" width="23.42578125" style="4" customWidth="1"/>
    <col min="10" max="10" width="11.85546875" style="4" customWidth="1"/>
    <col min="11" max="11" width="9.85546875" style="4" bestFit="1" customWidth="1"/>
    <col min="12" max="12" width="19.140625" style="4" bestFit="1" customWidth="1"/>
    <col min="13" max="13" width="14.5703125" style="4" bestFit="1" customWidth="1"/>
    <col min="14" max="14" width="15" style="4"/>
    <col min="15" max="16384" width="11.42578125" style="4"/>
  </cols>
  <sheetData>
    <row r="1" spans="1:14" ht="39.75" thickBot="1" x14ac:dyDescent="0.3">
      <c r="A1" s="1" t="s">
        <v>208</v>
      </c>
      <c r="B1" s="2" t="s">
        <v>94</v>
      </c>
      <c r="C1" s="2" t="s">
        <v>95</v>
      </c>
      <c r="D1" s="2" t="s">
        <v>203</v>
      </c>
      <c r="E1" s="2" t="s">
        <v>205</v>
      </c>
      <c r="F1" s="2" t="s">
        <v>207</v>
      </c>
      <c r="G1" s="2" t="s">
        <v>105</v>
      </c>
      <c r="H1" s="2" t="s">
        <v>106</v>
      </c>
      <c r="I1" s="2" t="s">
        <v>202</v>
      </c>
      <c r="J1" s="2" t="s">
        <v>110</v>
      </c>
      <c r="K1" s="2" t="s">
        <v>100</v>
      </c>
      <c r="L1" s="2" t="s">
        <v>108</v>
      </c>
      <c r="M1" s="2" t="s">
        <v>104</v>
      </c>
      <c r="N1" s="3" t="s">
        <v>109</v>
      </c>
    </row>
    <row r="2" spans="1:14" ht="153.75" x14ac:dyDescent="0.25">
      <c r="A2" s="5">
        <v>1</v>
      </c>
      <c r="B2" s="7" t="str">
        <f>HYPERLINK("https://my.zakupki.prom.ua/remote/dispatcher/state_purchase_view/9898872", "UA-2019-01-17-003243-c")</f>
        <v>UA-2019-01-17-003243-c</v>
      </c>
      <c r="C2" s="7" t="s">
        <v>103</v>
      </c>
      <c r="D2" s="8" t="s">
        <v>204</v>
      </c>
      <c r="E2" s="8" t="s">
        <v>206</v>
      </c>
      <c r="F2" s="9">
        <v>46200</v>
      </c>
      <c r="G2" s="9">
        <v>46200</v>
      </c>
      <c r="H2" s="8" t="s">
        <v>103</v>
      </c>
      <c r="I2" s="8" t="s">
        <v>177</v>
      </c>
      <c r="J2" s="8" t="s">
        <v>101</v>
      </c>
      <c r="K2" s="10">
        <v>43482</v>
      </c>
      <c r="L2" s="8" t="s">
        <v>112</v>
      </c>
      <c r="M2" s="8" t="s">
        <v>14</v>
      </c>
      <c r="N2" s="11">
        <v>46200</v>
      </c>
    </row>
    <row r="3" spans="1:14" ht="90.75" thickBot="1" x14ac:dyDescent="0.3">
      <c r="A3" s="6">
        <v>2</v>
      </c>
      <c r="B3" s="7" t="str">
        <f>HYPERLINK("https://my.zakupki.prom.ua/remote/dispatcher/state_purchase_view/9932565", "UA-2019-01-18-002957-c")</f>
        <v>UA-2019-01-18-002957-c</v>
      </c>
      <c r="C3" s="7" t="s">
        <v>103</v>
      </c>
      <c r="D3" s="8" t="s">
        <v>204</v>
      </c>
      <c r="E3" s="8" t="s">
        <v>206</v>
      </c>
      <c r="F3" s="9">
        <v>33800</v>
      </c>
      <c r="G3" s="9">
        <v>33800</v>
      </c>
      <c r="H3" s="8" t="s">
        <v>103</v>
      </c>
      <c r="I3" s="8" t="s">
        <v>131</v>
      </c>
      <c r="J3" s="8" t="s">
        <v>101</v>
      </c>
      <c r="K3" s="10">
        <v>43483</v>
      </c>
      <c r="L3" s="8" t="s">
        <v>112</v>
      </c>
      <c r="M3" s="8" t="s">
        <v>29</v>
      </c>
      <c r="N3" s="11">
        <v>33500.5</v>
      </c>
    </row>
    <row r="4" spans="1:14" ht="65.25" thickBot="1" x14ac:dyDescent="0.3">
      <c r="A4" s="5">
        <v>3</v>
      </c>
      <c r="B4" s="7" t="str">
        <f>HYPERLINK("https://my.zakupki.prom.ua/remote/dispatcher/state_purchase_view/9973261", "UA-2019-01-21-001928-c")</f>
        <v>UA-2019-01-21-001928-c</v>
      </c>
      <c r="C4" s="7" t="s">
        <v>103</v>
      </c>
      <c r="D4" s="8" t="s">
        <v>204</v>
      </c>
      <c r="E4" s="8" t="s">
        <v>206</v>
      </c>
      <c r="F4" s="9">
        <v>78000</v>
      </c>
      <c r="G4" s="9">
        <v>78000</v>
      </c>
      <c r="H4" s="8" t="s">
        <v>103</v>
      </c>
      <c r="I4" s="8" t="s">
        <v>169</v>
      </c>
      <c r="J4" s="8" t="s">
        <v>101</v>
      </c>
      <c r="K4" s="10">
        <v>43486</v>
      </c>
      <c r="L4" s="8" t="s">
        <v>112</v>
      </c>
      <c r="M4" s="8" t="s">
        <v>1</v>
      </c>
      <c r="N4" s="11">
        <v>62690</v>
      </c>
    </row>
    <row r="5" spans="1:14" ht="90" x14ac:dyDescent="0.25">
      <c r="A5" s="5">
        <v>4</v>
      </c>
      <c r="B5" s="7" t="str">
        <f>HYPERLINK("https://my.zakupki.prom.ua/remote/dispatcher/state_purchase_view/10386460", "UA-2019-02-05-001490-b")</f>
        <v>UA-2019-02-05-001490-b</v>
      </c>
      <c r="C5" s="7" t="s">
        <v>103</v>
      </c>
      <c r="D5" s="8" t="s">
        <v>204</v>
      </c>
      <c r="E5" s="8" t="s">
        <v>206</v>
      </c>
      <c r="F5" s="9">
        <v>30000</v>
      </c>
      <c r="G5" s="9">
        <v>30000</v>
      </c>
      <c r="H5" s="8" t="s">
        <v>103</v>
      </c>
      <c r="I5" s="8" t="s">
        <v>127</v>
      </c>
      <c r="J5" s="8" t="s">
        <v>101</v>
      </c>
      <c r="K5" s="10">
        <v>43501</v>
      </c>
      <c r="L5" s="8" t="s">
        <v>112</v>
      </c>
      <c r="M5" s="8" t="s">
        <v>5</v>
      </c>
      <c r="N5" s="11">
        <v>23940</v>
      </c>
    </row>
    <row r="6" spans="1:14" ht="90.75" thickBot="1" x14ac:dyDescent="0.3">
      <c r="A6" s="6">
        <v>5</v>
      </c>
      <c r="B6" s="7" t="str">
        <f>HYPERLINK("https://my.zakupki.prom.ua/remote/dispatcher/state_purchase_view/10402141", "UA-2019-02-05-003523-b")</f>
        <v>UA-2019-02-05-003523-b</v>
      </c>
      <c r="C6" s="7" t="s">
        <v>103</v>
      </c>
      <c r="D6" s="8" t="s">
        <v>204</v>
      </c>
      <c r="E6" s="8" t="s">
        <v>206</v>
      </c>
      <c r="F6" s="9">
        <v>4055000</v>
      </c>
      <c r="G6" s="9">
        <v>4055000</v>
      </c>
      <c r="H6" s="8" t="s">
        <v>103</v>
      </c>
      <c r="I6" s="8" t="s">
        <v>168</v>
      </c>
      <c r="J6" s="8" t="s">
        <v>96</v>
      </c>
      <c r="K6" s="10">
        <v>43501</v>
      </c>
      <c r="L6" s="8" t="s">
        <v>112</v>
      </c>
      <c r="M6" s="8" t="s">
        <v>62</v>
      </c>
      <c r="N6" s="11">
        <v>4014154.8</v>
      </c>
    </row>
    <row r="7" spans="1:14" ht="90.75" thickBot="1" x14ac:dyDescent="0.3">
      <c r="A7" s="5">
        <v>6</v>
      </c>
      <c r="B7" s="7" t="str">
        <f>HYPERLINK("https://my.zakupki.prom.ua/remote/dispatcher/state_purchase_view/10429718", "UA-2019-02-06-003212-b")</f>
        <v>UA-2019-02-06-003212-b</v>
      </c>
      <c r="C7" s="7" t="s">
        <v>103</v>
      </c>
      <c r="D7" s="8" t="s">
        <v>204</v>
      </c>
      <c r="E7" s="8" t="s">
        <v>206</v>
      </c>
      <c r="F7" s="9">
        <v>100000</v>
      </c>
      <c r="G7" s="9">
        <v>100000</v>
      </c>
      <c r="H7" s="8" t="s">
        <v>103</v>
      </c>
      <c r="I7" s="8" t="s">
        <v>194</v>
      </c>
      <c r="J7" s="8" t="s">
        <v>101</v>
      </c>
      <c r="K7" s="10">
        <v>43502</v>
      </c>
      <c r="L7" s="8" t="s">
        <v>112</v>
      </c>
      <c r="M7" s="8" t="s">
        <v>40</v>
      </c>
      <c r="N7" s="11">
        <v>57990</v>
      </c>
    </row>
    <row r="8" spans="1:14" ht="153.75" x14ac:dyDescent="0.25">
      <c r="A8" s="5">
        <v>7</v>
      </c>
      <c r="B8" s="7" t="str">
        <f>HYPERLINK("https://my.zakupki.prom.ua/remote/dispatcher/state_purchase_view/10593755", "UA-2019-02-15-002387-b")</f>
        <v>UA-2019-02-15-002387-b</v>
      </c>
      <c r="C8" s="7" t="s">
        <v>103</v>
      </c>
      <c r="D8" s="8" t="s">
        <v>204</v>
      </c>
      <c r="E8" s="8" t="s">
        <v>206</v>
      </c>
      <c r="F8" s="9">
        <v>3300</v>
      </c>
      <c r="G8" s="9">
        <v>3300</v>
      </c>
      <c r="H8" s="8" t="s">
        <v>103</v>
      </c>
      <c r="I8" s="8" t="s">
        <v>177</v>
      </c>
      <c r="J8" s="8" t="s">
        <v>101</v>
      </c>
      <c r="K8" s="10">
        <v>43511</v>
      </c>
      <c r="L8" s="8" t="s">
        <v>112</v>
      </c>
      <c r="M8" s="8" t="s">
        <v>51</v>
      </c>
      <c r="N8" s="11">
        <v>3300</v>
      </c>
    </row>
    <row r="9" spans="1:14" ht="167.25" thickBot="1" x14ac:dyDescent="0.3">
      <c r="A9" s="6">
        <v>8</v>
      </c>
      <c r="B9" s="7" t="str">
        <f>HYPERLINK("https://my.zakupki.prom.ua/remote/dispatcher/state_purchase_view/10856158", "UA-2019-03-07-001883-a")</f>
        <v>UA-2019-03-07-001883-a</v>
      </c>
      <c r="C9" s="7" t="s">
        <v>103</v>
      </c>
      <c r="D9" s="8" t="s">
        <v>204</v>
      </c>
      <c r="E9" s="8" t="s">
        <v>206</v>
      </c>
      <c r="F9" s="9">
        <v>265000</v>
      </c>
      <c r="G9" s="9">
        <v>265000</v>
      </c>
      <c r="H9" s="8" t="s">
        <v>103</v>
      </c>
      <c r="I9" s="8" t="s">
        <v>157</v>
      </c>
      <c r="J9" s="8" t="s">
        <v>96</v>
      </c>
      <c r="K9" s="10">
        <v>43531</v>
      </c>
      <c r="L9" s="8" t="s">
        <v>112</v>
      </c>
      <c r="M9" s="8" t="s">
        <v>93</v>
      </c>
      <c r="N9" s="11">
        <v>240678</v>
      </c>
    </row>
    <row r="10" spans="1:14" ht="65.25" thickBot="1" x14ac:dyDescent="0.3">
      <c r="A10" s="5">
        <v>9</v>
      </c>
      <c r="B10" s="7" t="str">
        <f>HYPERLINK("https://my.zakupki.prom.ua/remote/dispatcher/state_purchase_view/10969695", "UA-2019-03-18-002649-a")</f>
        <v>UA-2019-03-18-002649-a</v>
      </c>
      <c r="C10" s="7" t="s">
        <v>103</v>
      </c>
      <c r="D10" s="8" t="s">
        <v>204</v>
      </c>
      <c r="E10" s="8" t="s">
        <v>206</v>
      </c>
      <c r="F10" s="9">
        <v>17400</v>
      </c>
      <c r="G10" s="9">
        <v>17400</v>
      </c>
      <c r="H10" s="8" t="s">
        <v>103</v>
      </c>
      <c r="I10" s="8" t="s">
        <v>126</v>
      </c>
      <c r="J10" s="8" t="s">
        <v>101</v>
      </c>
      <c r="K10" s="10">
        <v>43542</v>
      </c>
      <c r="L10" s="8" t="s">
        <v>112</v>
      </c>
      <c r="M10" s="8" t="s">
        <v>76</v>
      </c>
      <c r="N10" s="11">
        <v>15900</v>
      </c>
    </row>
    <row r="11" spans="1:14" ht="64.5" x14ac:dyDescent="0.25">
      <c r="A11" s="5">
        <v>10</v>
      </c>
      <c r="B11" s="7" t="str">
        <f>HYPERLINK("https://my.zakupki.prom.ua/remote/dispatcher/state_purchase_view/10969720", "UA-2019-03-18-002653-a")</f>
        <v>UA-2019-03-18-002653-a</v>
      </c>
      <c r="C11" s="7" t="s">
        <v>103</v>
      </c>
      <c r="D11" s="8" t="s">
        <v>204</v>
      </c>
      <c r="E11" s="8" t="s">
        <v>206</v>
      </c>
      <c r="F11" s="9">
        <v>8000</v>
      </c>
      <c r="G11" s="9">
        <v>8000</v>
      </c>
      <c r="H11" s="8" t="s">
        <v>103</v>
      </c>
      <c r="I11" s="8" t="s">
        <v>118</v>
      </c>
      <c r="J11" s="8" t="s">
        <v>101</v>
      </c>
      <c r="K11" s="10">
        <v>43542</v>
      </c>
      <c r="L11" s="8" t="s">
        <v>112</v>
      </c>
      <c r="M11" s="8" t="s">
        <v>87</v>
      </c>
      <c r="N11" s="11">
        <v>7980</v>
      </c>
    </row>
    <row r="12" spans="1:14" ht="65.25" thickBot="1" x14ac:dyDescent="0.3">
      <c r="A12" s="6">
        <v>11</v>
      </c>
      <c r="B12" s="7" t="str">
        <f>HYPERLINK("https://my.zakupki.prom.ua/remote/dispatcher/state_purchase_view/11345023", "UA-2019-04-17-002716-a")</f>
        <v>UA-2019-04-17-002716-a</v>
      </c>
      <c r="C12" s="7" t="s">
        <v>103</v>
      </c>
      <c r="D12" s="8" t="s">
        <v>204</v>
      </c>
      <c r="E12" s="8" t="s">
        <v>206</v>
      </c>
      <c r="F12" s="9">
        <v>13600000</v>
      </c>
      <c r="G12" s="9">
        <v>13600000</v>
      </c>
      <c r="H12" s="8" t="s">
        <v>103</v>
      </c>
      <c r="I12" s="8" t="s">
        <v>125</v>
      </c>
      <c r="J12" s="8" t="s">
        <v>97</v>
      </c>
      <c r="K12" s="10">
        <v>43572</v>
      </c>
      <c r="L12" s="8" t="s">
        <v>112</v>
      </c>
      <c r="M12" s="8" t="s">
        <v>8</v>
      </c>
      <c r="N12" s="11">
        <v>13451520</v>
      </c>
    </row>
    <row r="13" spans="1:14" ht="218.25" thickBot="1" x14ac:dyDescent="0.3">
      <c r="A13" s="5">
        <v>12</v>
      </c>
      <c r="B13" s="7" t="str">
        <f>HYPERLINK("https://my.zakupki.prom.ua/remote/dispatcher/state_purchase_view/11609619", "UA-2019-05-16-002098-a")</f>
        <v>UA-2019-05-16-002098-a</v>
      </c>
      <c r="C13" s="7" t="s">
        <v>103</v>
      </c>
      <c r="D13" s="8" t="s">
        <v>204</v>
      </c>
      <c r="E13" s="8" t="s">
        <v>206</v>
      </c>
      <c r="F13" s="9">
        <v>1704000</v>
      </c>
      <c r="G13" s="9">
        <v>1704000</v>
      </c>
      <c r="H13" s="8" t="s">
        <v>103</v>
      </c>
      <c r="I13" s="8" t="s">
        <v>136</v>
      </c>
      <c r="J13" s="8" t="s">
        <v>96</v>
      </c>
      <c r="K13" s="10">
        <v>43601</v>
      </c>
      <c r="L13" s="8" t="s">
        <v>112</v>
      </c>
      <c r="M13" s="8" t="s">
        <v>28</v>
      </c>
      <c r="N13" s="11">
        <v>1659700</v>
      </c>
    </row>
    <row r="14" spans="1:14" ht="179.25" x14ac:dyDescent="0.25">
      <c r="A14" s="5">
        <v>13</v>
      </c>
      <c r="B14" s="7" t="str">
        <f>HYPERLINK("https://my.zakupki.prom.ua/remote/dispatcher/state_purchase_view/11610017", "UA-2019-05-16-002205-a")</f>
        <v>UA-2019-05-16-002205-a</v>
      </c>
      <c r="C14" s="7" t="s">
        <v>103</v>
      </c>
      <c r="D14" s="8" t="s">
        <v>204</v>
      </c>
      <c r="E14" s="8" t="s">
        <v>206</v>
      </c>
      <c r="F14" s="9">
        <v>240000</v>
      </c>
      <c r="G14" s="9">
        <v>240000</v>
      </c>
      <c r="H14" s="8" t="s">
        <v>103</v>
      </c>
      <c r="I14" s="8" t="s">
        <v>137</v>
      </c>
      <c r="J14" s="8" t="s">
        <v>96</v>
      </c>
      <c r="K14" s="10">
        <v>43601</v>
      </c>
      <c r="L14" s="8" t="s">
        <v>112</v>
      </c>
      <c r="M14" s="8" t="s">
        <v>19</v>
      </c>
      <c r="N14" s="11">
        <v>229998</v>
      </c>
    </row>
    <row r="15" spans="1:14" ht="192.75" thickBot="1" x14ac:dyDescent="0.3">
      <c r="A15" s="6">
        <v>14</v>
      </c>
      <c r="B15" s="7" t="str">
        <f>HYPERLINK("https://my.zakupki.prom.ua/remote/dispatcher/state_purchase_view/11610118", "UA-2019-05-16-002242-a")</f>
        <v>UA-2019-05-16-002242-a</v>
      </c>
      <c r="C15" s="7" t="s">
        <v>103</v>
      </c>
      <c r="D15" s="8" t="s">
        <v>204</v>
      </c>
      <c r="E15" s="8" t="s">
        <v>206</v>
      </c>
      <c r="F15" s="9">
        <v>1052000</v>
      </c>
      <c r="G15" s="9">
        <v>1052000</v>
      </c>
      <c r="H15" s="8" t="s">
        <v>103</v>
      </c>
      <c r="I15" s="8" t="s">
        <v>144</v>
      </c>
      <c r="J15" s="8" t="s">
        <v>96</v>
      </c>
      <c r="K15" s="10">
        <v>43601</v>
      </c>
      <c r="L15" s="8" t="s">
        <v>112</v>
      </c>
      <c r="M15" s="8" t="s">
        <v>11</v>
      </c>
      <c r="N15" s="11">
        <v>1021698</v>
      </c>
    </row>
    <row r="16" spans="1:14" ht="192.75" thickBot="1" x14ac:dyDescent="0.3">
      <c r="A16" s="5">
        <v>15</v>
      </c>
      <c r="B16" s="7" t="str">
        <f>HYPERLINK("https://my.zakupki.prom.ua/remote/dispatcher/state_purchase_view/11610770", "UA-2019-05-16-002370-a")</f>
        <v>UA-2019-05-16-002370-a</v>
      </c>
      <c r="C16" s="7" t="s">
        <v>103</v>
      </c>
      <c r="D16" s="8" t="s">
        <v>204</v>
      </c>
      <c r="E16" s="8" t="s">
        <v>206</v>
      </c>
      <c r="F16" s="9">
        <v>1386000</v>
      </c>
      <c r="G16" s="9">
        <v>1386000</v>
      </c>
      <c r="H16" s="8" t="s">
        <v>103</v>
      </c>
      <c r="I16" s="8" t="s">
        <v>145</v>
      </c>
      <c r="J16" s="8" t="s">
        <v>96</v>
      </c>
      <c r="K16" s="10">
        <v>43601</v>
      </c>
      <c r="L16" s="8" t="s">
        <v>112</v>
      </c>
      <c r="M16" s="8" t="s">
        <v>20</v>
      </c>
      <c r="N16" s="11">
        <v>1349904</v>
      </c>
    </row>
    <row r="17" spans="1:14" ht="179.25" x14ac:dyDescent="0.25">
      <c r="A17" s="5">
        <v>16</v>
      </c>
      <c r="B17" s="7" t="str">
        <f>HYPERLINK("https://my.zakupki.prom.ua/remote/dispatcher/state_purchase_view/11609743", "UA-2019-05-16-002158-a")</f>
        <v>UA-2019-05-16-002158-a</v>
      </c>
      <c r="C17" s="7" t="s">
        <v>103</v>
      </c>
      <c r="D17" s="8" t="s">
        <v>204</v>
      </c>
      <c r="E17" s="8" t="s">
        <v>206</v>
      </c>
      <c r="F17" s="9">
        <v>1010000</v>
      </c>
      <c r="G17" s="9">
        <v>1010000</v>
      </c>
      <c r="H17" s="8" t="s">
        <v>103</v>
      </c>
      <c r="I17" s="8" t="s">
        <v>178</v>
      </c>
      <c r="J17" s="8" t="s">
        <v>96</v>
      </c>
      <c r="K17" s="10">
        <v>43601</v>
      </c>
      <c r="L17" s="8" t="s">
        <v>112</v>
      </c>
      <c r="M17" s="8" t="s">
        <v>18</v>
      </c>
      <c r="N17" s="11">
        <v>982896</v>
      </c>
    </row>
    <row r="18" spans="1:14" ht="167.25" thickBot="1" x14ac:dyDescent="0.3">
      <c r="A18" s="6">
        <v>17</v>
      </c>
      <c r="B18" s="7" t="str">
        <f>HYPERLINK("https://my.zakupki.prom.ua/remote/dispatcher/state_purchase_view/11612697", "UA-2019-05-16-002823-a")</f>
        <v>UA-2019-05-16-002823-a</v>
      </c>
      <c r="C18" s="7" t="s">
        <v>103</v>
      </c>
      <c r="D18" s="8" t="s">
        <v>204</v>
      </c>
      <c r="E18" s="8" t="s">
        <v>206</v>
      </c>
      <c r="F18" s="9">
        <v>454000</v>
      </c>
      <c r="G18" s="9">
        <v>454000</v>
      </c>
      <c r="H18" s="8" t="s">
        <v>103</v>
      </c>
      <c r="I18" s="8" t="s">
        <v>179</v>
      </c>
      <c r="J18" s="8" t="s">
        <v>96</v>
      </c>
      <c r="K18" s="10">
        <v>43601</v>
      </c>
      <c r="L18" s="8" t="s">
        <v>112</v>
      </c>
      <c r="M18" s="8" t="s">
        <v>17</v>
      </c>
      <c r="N18" s="11">
        <v>438600</v>
      </c>
    </row>
    <row r="19" spans="1:14" ht="192.75" thickBot="1" x14ac:dyDescent="0.3">
      <c r="A19" s="5">
        <v>18</v>
      </c>
      <c r="B19" s="7" t="str">
        <f>HYPERLINK("https://my.zakupki.prom.ua/remote/dispatcher/state_purchase_view/11605811", "UA-2019-05-16-001286-a")</f>
        <v>UA-2019-05-16-001286-a</v>
      </c>
      <c r="C19" s="7" t="s">
        <v>103</v>
      </c>
      <c r="D19" s="8" t="s">
        <v>204</v>
      </c>
      <c r="E19" s="8" t="s">
        <v>206</v>
      </c>
      <c r="F19" s="9">
        <v>308000</v>
      </c>
      <c r="G19" s="9">
        <v>308000</v>
      </c>
      <c r="H19" s="8" t="s">
        <v>103</v>
      </c>
      <c r="I19" s="8" t="s">
        <v>187</v>
      </c>
      <c r="J19" s="8" t="s">
        <v>96</v>
      </c>
      <c r="K19" s="10">
        <v>43601</v>
      </c>
      <c r="L19" s="8" t="s">
        <v>112</v>
      </c>
      <c r="M19" s="8" t="s">
        <v>10</v>
      </c>
      <c r="N19" s="11">
        <v>295100</v>
      </c>
    </row>
    <row r="20" spans="1:14" ht="217.5" x14ac:dyDescent="0.25">
      <c r="A20" s="5">
        <v>19</v>
      </c>
      <c r="B20" s="7" t="str">
        <f>HYPERLINK("https://my.zakupki.prom.ua/remote/dispatcher/state_purchase_view/11611905", "UA-2019-05-16-002627-a")</f>
        <v>UA-2019-05-16-002627-a</v>
      </c>
      <c r="C20" s="7" t="s">
        <v>103</v>
      </c>
      <c r="D20" s="8" t="s">
        <v>204</v>
      </c>
      <c r="E20" s="8" t="s">
        <v>206</v>
      </c>
      <c r="F20" s="9">
        <v>715000</v>
      </c>
      <c r="G20" s="9">
        <v>715000</v>
      </c>
      <c r="H20" s="8" t="s">
        <v>103</v>
      </c>
      <c r="I20" s="8" t="s">
        <v>188</v>
      </c>
      <c r="J20" s="8" t="s">
        <v>96</v>
      </c>
      <c r="K20" s="10">
        <v>43601</v>
      </c>
      <c r="L20" s="8" t="s">
        <v>112</v>
      </c>
      <c r="M20" s="8" t="s">
        <v>22</v>
      </c>
      <c r="N20" s="11">
        <v>695400</v>
      </c>
    </row>
    <row r="21" spans="1:14" ht="243.75" thickBot="1" x14ac:dyDescent="0.3">
      <c r="A21" s="6">
        <v>20</v>
      </c>
      <c r="B21" s="7" t="str">
        <f>HYPERLINK("https://my.zakupki.prom.ua/remote/dispatcher/state_purchase_view/11612018", "UA-2019-05-16-002671-a")</f>
        <v>UA-2019-05-16-002671-a</v>
      </c>
      <c r="C21" s="7" t="s">
        <v>103</v>
      </c>
      <c r="D21" s="8" t="s">
        <v>204</v>
      </c>
      <c r="E21" s="8" t="s">
        <v>206</v>
      </c>
      <c r="F21" s="9">
        <v>2020000</v>
      </c>
      <c r="G21" s="9">
        <v>2020000</v>
      </c>
      <c r="H21" s="8" t="s">
        <v>103</v>
      </c>
      <c r="I21" s="8" t="s">
        <v>189</v>
      </c>
      <c r="J21" s="8" t="s">
        <v>96</v>
      </c>
      <c r="K21" s="10">
        <v>43601</v>
      </c>
      <c r="L21" s="8" t="s">
        <v>112</v>
      </c>
      <c r="M21" s="8" t="s">
        <v>12</v>
      </c>
      <c r="N21" s="11">
        <v>1962000</v>
      </c>
    </row>
    <row r="22" spans="1:14" ht="167.25" thickBot="1" x14ac:dyDescent="0.3">
      <c r="A22" s="5">
        <v>21</v>
      </c>
      <c r="B22" s="7" t="str">
        <f>HYPERLINK("https://my.zakupki.prom.ua/remote/dispatcher/state_purchase_view/11612505", "UA-2019-05-16-002779-a")</f>
        <v>UA-2019-05-16-002779-a</v>
      </c>
      <c r="C22" s="7" t="s">
        <v>103</v>
      </c>
      <c r="D22" s="8" t="s">
        <v>204</v>
      </c>
      <c r="E22" s="8" t="s">
        <v>206</v>
      </c>
      <c r="F22" s="9">
        <v>127000</v>
      </c>
      <c r="G22" s="9">
        <v>127000</v>
      </c>
      <c r="H22" s="8" t="s">
        <v>103</v>
      </c>
      <c r="I22" s="8" t="s">
        <v>192</v>
      </c>
      <c r="J22" s="8" t="s">
        <v>96</v>
      </c>
      <c r="K22" s="10">
        <v>43601</v>
      </c>
      <c r="L22" s="8" t="s">
        <v>112</v>
      </c>
      <c r="M22" s="8" t="s">
        <v>16</v>
      </c>
      <c r="N22" s="11">
        <v>118900</v>
      </c>
    </row>
    <row r="23" spans="1:14" ht="192" x14ac:dyDescent="0.25">
      <c r="A23" s="5">
        <v>22</v>
      </c>
      <c r="B23" s="7" t="str">
        <f>HYPERLINK("https://my.zakupki.prom.ua/remote/dispatcher/state_purchase_view/11611613", "UA-2019-05-16-002575-a")</f>
        <v>UA-2019-05-16-002575-a</v>
      </c>
      <c r="C23" s="7" t="s">
        <v>103</v>
      </c>
      <c r="D23" s="8" t="s">
        <v>204</v>
      </c>
      <c r="E23" s="8" t="s">
        <v>206</v>
      </c>
      <c r="F23" s="9">
        <v>184000</v>
      </c>
      <c r="G23" s="9">
        <v>184000</v>
      </c>
      <c r="H23" s="8" t="s">
        <v>103</v>
      </c>
      <c r="I23" s="8" t="s">
        <v>196</v>
      </c>
      <c r="J23" s="8" t="s">
        <v>96</v>
      </c>
      <c r="K23" s="10">
        <v>43601</v>
      </c>
      <c r="L23" s="8" t="s">
        <v>112</v>
      </c>
      <c r="M23" s="8" t="s">
        <v>21</v>
      </c>
      <c r="N23" s="11">
        <v>177700</v>
      </c>
    </row>
    <row r="24" spans="1:14" ht="65.25" thickBot="1" x14ac:dyDescent="0.3">
      <c r="A24" s="6">
        <v>23</v>
      </c>
      <c r="B24" s="7" t="str">
        <f>HYPERLINK("https://my.zakupki.prom.ua/remote/dispatcher/state_purchase_view/11663382", "UA-2019-05-21-002466-a")</f>
        <v>UA-2019-05-21-002466-a</v>
      </c>
      <c r="C24" s="7" t="s">
        <v>103</v>
      </c>
      <c r="D24" s="8" t="s">
        <v>204</v>
      </c>
      <c r="E24" s="8" t="s">
        <v>206</v>
      </c>
      <c r="F24" s="9">
        <v>13740</v>
      </c>
      <c r="G24" s="9">
        <v>13740</v>
      </c>
      <c r="H24" s="8" t="s">
        <v>103</v>
      </c>
      <c r="I24" s="8" t="s">
        <v>117</v>
      </c>
      <c r="J24" s="8" t="s">
        <v>101</v>
      </c>
      <c r="K24" s="10">
        <v>43606</v>
      </c>
      <c r="L24" s="8" t="s">
        <v>112</v>
      </c>
      <c r="M24" s="8" t="s">
        <v>4</v>
      </c>
      <c r="N24" s="11">
        <v>10999.4</v>
      </c>
    </row>
    <row r="25" spans="1:14" ht="167.25" thickBot="1" x14ac:dyDescent="0.3">
      <c r="A25" s="5">
        <v>24</v>
      </c>
      <c r="B25" s="7" t="str">
        <f>HYPERLINK("https://my.zakupki.prom.ua/remote/dispatcher/state_purchase_view/11696525", "UA-2019-05-23-002648-a")</f>
        <v>UA-2019-05-23-002648-a</v>
      </c>
      <c r="C25" s="7" t="s">
        <v>103</v>
      </c>
      <c r="D25" s="8" t="s">
        <v>204</v>
      </c>
      <c r="E25" s="8" t="s">
        <v>206</v>
      </c>
      <c r="F25" s="9">
        <v>7340</v>
      </c>
      <c r="G25" s="9">
        <v>7340</v>
      </c>
      <c r="H25" s="8" t="s">
        <v>103</v>
      </c>
      <c r="I25" s="8" t="s">
        <v>120</v>
      </c>
      <c r="J25" s="8" t="s">
        <v>102</v>
      </c>
      <c r="K25" s="10">
        <v>43608</v>
      </c>
      <c r="L25" s="8" t="s">
        <v>112</v>
      </c>
      <c r="M25" s="8" t="s">
        <v>3</v>
      </c>
      <c r="N25" s="11">
        <v>7340</v>
      </c>
    </row>
    <row r="26" spans="1:14" ht="77.25" x14ac:dyDescent="0.25">
      <c r="A26" s="5">
        <v>25</v>
      </c>
      <c r="B26" s="7" t="str">
        <f>HYPERLINK("https://my.zakupki.prom.ua/remote/dispatcher/state_purchase_view/11695736", "UA-2019-05-23-002500-a")</f>
        <v>UA-2019-05-23-002500-a</v>
      </c>
      <c r="C26" s="7" t="s">
        <v>103</v>
      </c>
      <c r="D26" s="8" t="s">
        <v>204</v>
      </c>
      <c r="E26" s="8" t="s">
        <v>206</v>
      </c>
      <c r="F26" s="9">
        <v>5350</v>
      </c>
      <c r="G26" s="9">
        <v>5350</v>
      </c>
      <c r="H26" s="8" t="s">
        <v>103</v>
      </c>
      <c r="I26" s="8" t="s">
        <v>133</v>
      </c>
      <c r="J26" s="8" t="s">
        <v>102</v>
      </c>
      <c r="K26" s="10">
        <v>43608</v>
      </c>
      <c r="L26" s="8" t="s">
        <v>112</v>
      </c>
      <c r="M26" s="8" t="s">
        <v>2</v>
      </c>
      <c r="N26" s="11">
        <v>5350</v>
      </c>
    </row>
    <row r="27" spans="1:14" ht="90.75" thickBot="1" x14ac:dyDescent="0.3">
      <c r="A27" s="6">
        <v>26</v>
      </c>
      <c r="B27" s="7" t="str">
        <f>HYPERLINK("https://my.zakupki.prom.ua/remote/dispatcher/state_purchase_view/11861146", "UA-2019-06-07-001260-b")</f>
        <v>UA-2019-06-07-001260-b</v>
      </c>
      <c r="C27" s="7" t="s">
        <v>103</v>
      </c>
      <c r="D27" s="8" t="s">
        <v>204</v>
      </c>
      <c r="E27" s="8" t="s">
        <v>206</v>
      </c>
      <c r="F27" s="9">
        <v>12000</v>
      </c>
      <c r="G27" s="9">
        <v>12000</v>
      </c>
      <c r="H27" s="8" t="s">
        <v>103</v>
      </c>
      <c r="I27" s="8" t="s">
        <v>139</v>
      </c>
      <c r="J27" s="8" t="s">
        <v>102</v>
      </c>
      <c r="K27" s="10">
        <v>43623</v>
      </c>
      <c r="L27" s="8" t="s">
        <v>112</v>
      </c>
      <c r="M27" s="8" t="s">
        <v>7</v>
      </c>
      <c r="N27" s="11">
        <v>12000</v>
      </c>
    </row>
    <row r="28" spans="1:14" ht="78" thickBot="1" x14ac:dyDescent="0.3">
      <c r="A28" s="5">
        <v>27</v>
      </c>
      <c r="B28" s="7" t="str">
        <f>HYPERLINK("https://my.zakupki.prom.ua/remote/dispatcher/state_purchase_view/11860091", "UA-2019-06-07-001115-b")</f>
        <v>UA-2019-06-07-001115-b</v>
      </c>
      <c r="C28" s="7" t="s">
        <v>103</v>
      </c>
      <c r="D28" s="8" t="s">
        <v>204</v>
      </c>
      <c r="E28" s="8" t="s">
        <v>206</v>
      </c>
      <c r="F28" s="9">
        <v>74245</v>
      </c>
      <c r="G28" s="9">
        <v>74245</v>
      </c>
      <c r="H28" s="8" t="s">
        <v>103</v>
      </c>
      <c r="I28" s="8" t="s">
        <v>119</v>
      </c>
      <c r="J28" s="8" t="s">
        <v>102</v>
      </c>
      <c r="K28" s="10">
        <v>43623</v>
      </c>
      <c r="L28" s="8" t="s">
        <v>112</v>
      </c>
      <c r="M28" s="8" t="s">
        <v>6</v>
      </c>
      <c r="N28" s="11">
        <v>74245</v>
      </c>
    </row>
    <row r="29" spans="1:14" ht="77.25" x14ac:dyDescent="0.25">
      <c r="A29" s="5">
        <v>28</v>
      </c>
      <c r="B29" s="7" t="str">
        <f>HYPERLINK("https://my.zakupki.prom.ua/remote/dispatcher/state_purchase_view/11924722", "UA-2019-06-13-001310-b")</f>
        <v>UA-2019-06-13-001310-b</v>
      </c>
      <c r="C29" s="7" t="s">
        <v>103</v>
      </c>
      <c r="D29" s="8" t="s">
        <v>204</v>
      </c>
      <c r="E29" s="8" t="s">
        <v>206</v>
      </c>
      <c r="F29" s="9">
        <v>74245</v>
      </c>
      <c r="G29" s="9">
        <v>74245</v>
      </c>
      <c r="H29" s="8" t="s">
        <v>103</v>
      </c>
      <c r="I29" s="8" t="s">
        <v>119</v>
      </c>
      <c r="J29" s="8" t="s">
        <v>102</v>
      </c>
      <c r="K29" s="10">
        <v>43629</v>
      </c>
      <c r="L29" s="8" t="s">
        <v>112</v>
      </c>
      <c r="M29" s="8" t="s">
        <v>9</v>
      </c>
      <c r="N29" s="11">
        <v>74245</v>
      </c>
    </row>
    <row r="30" spans="1:14" ht="78" thickBot="1" x14ac:dyDescent="0.3">
      <c r="A30" s="6">
        <v>29</v>
      </c>
      <c r="B30" s="7" t="str">
        <f>HYPERLINK("https://my.zakupki.prom.ua/remote/dispatcher/state_purchase_view/12002629", "UA-2019-06-21-002433-a")</f>
        <v>UA-2019-06-21-002433-a</v>
      </c>
      <c r="C30" s="7" t="s">
        <v>103</v>
      </c>
      <c r="D30" s="8" t="s">
        <v>204</v>
      </c>
      <c r="E30" s="8" t="s">
        <v>206</v>
      </c>
      <c r="F30" s="9">
        <v>993688</v>
      </c>
      <c r="G30" s="9">
        <v>993688</v>
      </c>
      <c r="H30" s="8" t="s">
        <v>103</v>
      </c>
      <c r="I30" s="8" t="s">
        <v>114</v>
      </c>
      <c r="J30" s="8" t="s">
        <v>96</v>
      </c>
      <c r="K30" s="10">
        <v>43637</v>
      </c>
      <c r="L30" s="8" t="s">
        <v>112</v>
      </c>
      <c r="M30" s="8" t="s">
        <v>32</v>
      </c>
      <c r="N30" s="11">
        <v>968469.6</v>
      </c>
    </row>
    <row r="31" spans="1:14" ht="65.25" thickBot="1" x14ac:dyDescent="0.3">
      <c r="A31" s="5">
        <v>30</v>
      </c>
      <c r="B31" s="7" t="str">
        <f>HYPERLINK("https://my.zakupki.prom.ua/remote/dispatcher/state_purchase_view/12047482", "UA-2019-06-25-002665-c")</f>
        <v>UA-2019-06-25-002665-c</v>
      </c>
      <c r="C31" s="7" t="s">
        <v>103</v>
      </c>
      <c r="D31" s="8" t="s">
        <v>204</v>
      </c>
      <c r="E31" s="8" t="s">
        <v>206</v>
      </c>
      <c r="F31" s="9">
        <v>5950</v>
      </c>
      <c r="G31" s="9">
        <v>5950</v>
      </c>
      <c r="H31" s="8" t="s">
        <v>103</v>
      </c>
      <c r="I31" s="8" t="s">
        <v>175</v>
      </c>
      <c r="J31" s="8" t="s">
        <v>101</v>
      </c>
      <c r="K31" s="10">
        <v>43641</v>
      </c>
      <c r="L31" s="8" t="s">
        <v>112</v>
      </c>
      <c r="M31" s="8" t="s">
        <v>30</v>
      </c>
      <c r="N31" s="11">
        <v>5949</v>
      </c>
    </row>
    <row r="32" spans="1:14" ht="77.25" x14ac:dyDescent="0.25">
      <c r="A32" s="5">
        <v>31</v>
      </c>
      <c r="B32" s="7" t="str">
        <f>HYPERLINK("https://my.zakupki.prom.ua/remote/dispatcher/state_purchase_view/12088387", "UA-2019-07-01-001966-b")</f>
        <v>UA-2019-07-01-001966-b</v>
      </c>
      <c r="C32" s="7" t="s">
        <v>103</v>
      </c>
      <c r="D32" s="8" t="s">
        <v>204</v>
      </c>
      <c r="E32" s="8" t="s">
        <v>206</v>
      </c>
      <c r="F32" s="9">
        <v>30780</v>
      </c>
      <c r="G32" s="9">
        <v>30780</v>
      </c>
      <c r="H32" s="8" t="s">
        <v>103</v>
      </c>
      <c r="I32" s="8" t="s">
        <v>171</v>
      </c>
      <c r="J32" s="8" t="s">
        <v>102</v>
      </c>
      <c r="K32" s="10">
        <v>43647</v>
      </c>
      <c r="L32" s="8" t="s">
        <v>112</v>
      </c>
      <c r="M32" s="8" t="s">
        <v>24</v>
      </c>
      <c r="N32" s="11">
        <v>30780</v>
      </c>
    </row>
    <row r="33" spans="1:14" ht="78" thickBot="1" x14ac:dyDescent="0.3">
      <c r="A33" s="6">
        <v>32</v>
      </c>
      <c r="B33" s="7" t="str">
        <f>HYPERLINK("https://my.zakupki.prom.ua/remote/dispatcher/state_purchase_view/12088471", "UA-2019-07-01-001981-b")</f>
        <v>UA-2019-07-01-001981-b</v>
      </c>
      <c r="C33" s="7" t="s">
        <v>103</v>
      </c>
      <c r="D33" s="8" t="s">
        <v>204</v>
      </c>
      <c r="E33" s="8" t="s">
        <v>206</v>
      </c>
      <c r="F33" s="9">
        <v>3693.6</v>
      </c>
      <c r="G33" s="9">
        <v>3693.6</v>
      </c>
      <c r="H33" s="8" t="s">
        <v>103</v>
      </c>
      <c r="I33" s="8" t="s">
        <v>171</v>
      </c>
      <c r="J33" s="8" t="s">
        <v>102</v>
      </c>
      <c r="K33" s="10">
        <v>43647</v>
      </c>
      <c r="L33" s="8" t="s">
        <v>112</v>
      </c>
      <c r="M33" s="8" t="s">
        <v>0</v>
      </c>
      <c r="N33" s="11">
        <v>3693.6</v>
      </c>
    </row>
    <row r="34" spans="1:14" ht="78" thickBot="1" x14ac:dyDescent="0.3">
      <c r="A34" s="5">
        <v>33</v>
      </c>
      <c r="B34" s="7" t="str">
        <f>HYPERLINK("https://my.zakupki.prom.ua/remote/dispatcher/state_purchase_view/12088221", "UA-2019-07-01-001938-b")</f>
        <v>UA-2019-07-01-001938-b</v>
      </c>
      <c r="C34" s="7" t="s">
        <v>103</v>
      </c>
      <c r="D34" s="8" t="s">
        <v>204</v>
      </c>
      <c r="E34" s="8" t="s">
        <v>206</v>
      </c>
      <c r="F34" s="9">
        <v>150000</v>
      </c>
      <c r="G34" s="9">
        <v>150000</v>
      </c>
      <c r="H34" s="8" t="s">
        <v>103</v>
      </c>
      <c r="I34" s="8" t="s">
        <v>184</v>
      </c>
      <c r="J34" s="8" t="s">
        <v>102</v>
      </c>
      <c r="K34" s="10">
        <v>43647</v>
      </c>
      <c r="L34" s="8" t="s">
        <v>112</v>
      </c>
      <c r="M34" s="8" t="s">
        <v>23</v>
      </c>
      <c r="N34" s="11">
        <v>150000</v>
      </c>
    </row>
    <row r="35" spans="1:14" ht="77.25" x14ac:dyDescent="0.25">
      <c r="A35" s="5">
        <v>34</v>
      </c>
      <c r="B35" s="7" t="str">
        <f>HYPERLINK("https://my.zakupki.prom.ua/remote/dispatcher/state_purchase_view/12110996", "UA-2019-07-03-001043-b")</f>
        <v>UA-2019-07-03-001043-b</v>
      </c>
      <c r="C35" s="7" t="s">
        <v>103</v>
      </c>
      <c r="D35" s="8" t="s">
        <v>204</v>
      </c>
      <c r="E35" s="8" t="s">
        <v>206</v>
      </c>
      <c r="F35" s="9">
        <v>2900</v>
      </c>
      <c r="G35" s="9">
        <v>2900</v>
      </c>
      <c r="H35" s="8" t="s">
        <v>103</v>
      </c>
      <c r="I35" s="8" t="s">
        <v>140</v>
      </c>
      <c r="J35" s="8" t="s">
        <v>102</v>
      </c>
      <c r="K35" s="10">
        <v>43649</v>
      </c>
      <c r="L35" s="8" t="s">
        <v>112</v>
      </c>
      <c r="M35" s="8" t="s">
        <v>15</v>
      </c>
      <c r="N35" s="11">
        <v>2900</v>
      </c>
    </row>
    <row r="36" spans="1:14" ht="65.25" thickBot="1" x14ac:dyDescent="0.3">
      <c r="A36" s="6">
        <v>35</v>
      </c>
      <c r="B36" s="7" t="str">
        <f>HYPERLINK("https://my.zakupki.prom.ua/remote/dispatcher/state_purchase_view/12230869", "UA-2019-07-15-000467-b")</f>
        <v>UA-2019-07-15-000467-b</v>
      </c>
      <c r="C36" s="7" t="s">
        <v>103</v>
      </c>
      <c r="D36" s="8" t="s">
        <v>204</v>
      </c>
      <c r="E36" s="8" t="s">
        <v>206</v>
      </c>
      <c r="F36" s="9">
        <v>352500</v>
      </c>
      <c r="G36" s="9">
        <v>352500</v>
      </c>
      <c r="H36" s="8" t="s">
        <v>103</v>
      </c>
      <c r="I36" s="8" t="s">
        <v>170</v>
      </c>
      <c r="J36" s="8" t="s">
        <v>107</v>
      </c>
      <c r="K36" s="10">
        <v>43661</v>
      </c>
      <c r="L36" s="8" t="s">
        <v>112</v>
      </c>
      <c r="M36" s="8" t="s">
        <v>33</v>
      </c>
      <c r="N36" s="11">
        <v>352500</v>
      </c>
    </row>
    <row r="37" spans="1:14" ht="103.5" thickBot="1" x14ac:dyDescent="0.3">
      <c r="A37" s="5">
        <v>36</v>
      </c>
      <c r="B37" s="7" t="str">
        <f>HYPERLINK("https://my.zakupki.prom.ua/remote/dispatcher/state_purchase_view/12259550", "UA-2019-07-17-001191-b")</f>
        <v>UA-2019-07-17-001191-b</v>
      </c>
      <c r="C37" s="7" t="s">
        <v>103</v>
      </c>
      <c r="D37" s="8" t="s">
        <v>204</v>
      </c>
      <c r="E37" s="8" t="s">
        <v>206</v>
      </c>
      <c r="F37" s="9">
        <v>2997.5</v>
      </c>
      <c r="G37" s="9">
        <v>2997.5</v>
      </c>
      <c r="H37" s="8" t="s">
        <v>103</v>
      </c>
      <c r="I37" s="8" t="s">
        <v>160</v>
      </c>
      <c r="J37" s="8" t="s">
        <v>102</v>
      </c>
      <c r="K37" s="10">
        <v>43663</v>
      </c>
      <c r="L37" s="8" t="s">
        <v>112</v>
      </c>
      <c r="M37" s="8" t="s">
        <v>31</v>
      </c>
      <c r="N37" s="11">
        <v>2997.5</v>
      </c>
    </row>
    <row r="38" spans="1:14" ht="77.25" x14ac:dyDescent="0.25">
      <c r="A38" s="5">
        <v>37</v>
      </c>
      <c r="B38" s="7" t="str">
        <f>HYPERLINK("https://my.zakupki.prom.ua/remote/dispatcher/state_purchase_view/12303015", "UA-2019-07-22-002051-b")</f>
        <v>UA-2019-07-22-002051-b</v>
      </c>
      <c r="C38" s="7" t="s">
        <v>103</v>
      </c>
      <c r="D38" s="8" t="s">
        <v>204</v>
      </c>
      <c r="E38" s="8" t="s">
        <v>206</v>
      </c>
      <c r="F38" s="9">
        <v>2480000</v>
      </c>
      <c r="G38" s="9">
        <v>2480000</v>
      </c>
      <c r="H38" s="8" t="s">
        <v>103</v>
      </c>
      <c r="I38" s="8" t="s">
        <v>115</v>
      </c>
      <c r="J38" s="8" t="s">
        <v>96</v>
      </c>
      <c r="K38" s="10">
        <v>43668</v>
      </c>
      <c r="L38" s="8" t="s">
        <v>112</v>
      </c>
      <c r="M38" s="8" t="s">
        <v>35</v>
      </c>
      <c r="N38" s="11">
        <v>2450880</v>
      </c>
    </row>
    <row r="39" spans="1:14" ht="90.75" thickBot="1" x14ac:dyDescent="0.3">
      <c r="A39" s="6">
        <v>38</v>
      </c>
      <c r="B39" s="7" t="str">
        <f>HYPERLINK("https://my.zakupki.prom.ua/remote/dispatcher/state_purchase_view/12384038", "UA-2019-07-30-002430-b")</f>
        <v>UA-2019-07-30-002430-b</v>
      </c>
      <c r="C39" s="7" t="s">
        <v>103</v>
      </c>
      <c r="D39" s="8" t="s">
        <v>204</v>
      </c>
      <c r="E39" s="8" t="s">
        <v>206</v>
      </c>
      <c r="F39" s="9">
        <v>188000</v>
      </c>
      <c r="G39" s="9">
        <v>188000</v>
      </c>
      <c r="H39" s="8" t="s">
        <v>103</v>
      </c>
      <c r="I39" s="8" t="s">
        <v>146</v>
      </c>
      <c r="J39" s="8" t="s">
        <v>101</v>
      </c>
      <c r="K39" s="10">
        <v>43676</v>
      </c>
      <c r="L39" s="8" t="s">
        <v>112</v>
      </c>
      <c r="M39" s="8" t="s">
        <v>34</v>
      </c>
      <c r="N39" s="11">
        <v>186000</v>
      </c>
    </row>
    <row r="40" spans="1:14" ht="78" thickBot="1" x14ac:dyDescent="0.3">
      <c r="A40" s="5">
        <v>39</v>
      </c>
      <c r="B40" s="7" t="str">
        <f>HYPERLINK("https://my.zakupki.prom.ua/remote/dispatcher/state_purchase_view/12439271", "UA-2019-08-05-002577-b")</f>
        <v>UA-2019-08-05-002577-b</v>
      </c>
      <c r="C40" s="7" t="s">
        <v>103</v>
      </c>
      <c r="D40" s="8" t="s">
        <v>204</v>
      </c>
      <c r="E40" s="8" t="s">
        <v>206</v>
      </c>
      <c r="F40" s="9">
        <v>993</v>
      </c>
      <c r="G40" s="9">
        <v>993</v>
      </c>
      <c r="H40" s="8" t="s">
        <v>103</v>
      </c>
      <c r="I40" s="8" t="s">
        <v>150</v>
      </c>
      <c r="J40" s="8" t="s">
        <v>102</v>
      </c>
      <c r="K40" s="10">
        <v>43682</v>
      </c>
      <c r="L40" s="8" t="s">
        <v>112</v>
      </c>
      <c r="M40" s="8" t="s">
        <v>13</v>
      </c>
      <c r="N40" s="11">
        <v>993</v>
      </c>
    </row>
    <row r="41" spans="1:14" ht="77.25" x14ac:dyDescent="0.25">
      <c r="A41" s="5">
        <v>40</v>
      </c>
      <c r="B41" s="7" t="str">
        <f>HYPERLINK("https://my.zakupki.prom.ua/remote/dispatcher/state_purchase_view/12439515", "UA-2019-08-05-002645-b")</f>
        <v>UA-2019-08-05-002645-b</v>
      </c>
      <c r="C41" s="7" t="s">
        <v>103</v>
      </c>
      <c r="D41" s="8" t="s">
        <v>204</v>
      </c>
      <c r="E41" s="8" t="s">
        <v>206</v>
      </c>
      <c r="F41" s="9">
        <v>2085</v>
      </c>
      <c r="G41" s="9">
        <v>2085</v>
      </c>
      <c r="H41" s="8" t="s">
        <v>103</v>
      </c>
      <c r="I41" s="8" t="s">
        <v>151</v>
      </c>
      <c r="J41" s="8" t="s">
        <v>102</v>
      </c>
      <c r="K41" s="10">
        <v>43682</v>
      </c>
      <c r="L41" s="8" t="s">
        <v>112</v>
      </c>
      <c r="M41" s="8" t="s">
        <v>98</v>
      </c>
      <c r="N41" s="11">
        <v>2085</v>
      </c>
    </row>
    <row r="42" spans="1:14" ht="65.25" thickBot="1" x14ac:dyDescent="0.3">
      <c r="A42" s="6">
        <v>41</v>
      </c>
      <c r="B42" s="7" t="str">
        <f>HYPERLINK("https://my.zakupki.prom.ua/remote/dispatcher/state_purchase_view/12481951", "UA-2019-08-08-002860-b")</f>
        <v>UA-2019-08-08-002860-b</v>
      </c>
      <c r="C42" s="7" t="s">
        <v>103</v>
      </c>
      <c r="D42" s="8" t="s">
        <v>204</v>
      </c>
      <c r="E42" s="8" t="s">
        <v>206</v>
      </c>
      <c r="F42" s="9">
        <v>1274400</v>
      </c>
      <c r="G42" s="9">
        <v>1274400</v>
      </c>
      <c r="H42" s="8" t="s">
        <v>103</v>
      </c>
      <c r="I42" s="8" t="s">
        <v>166</v>
      </c>
      <c r="J42" s="8" t="s">
        <v>96</v>
      </c>
      <c r="K42" s="10">
        <v>43685</v>
      </c>
      <c r="L42" s="8" t="s">
        <v>112</v>
      </c>
      <c r="M42" s="8" t="s">
        <v>91</v>
      </c>
      <c r="N42" s="11">
        <v>1261656</v>
      </c>
    </row>
    <row r="43" spans="1:14" ht="78" thickBot="1" x14ac:dyDescent="0.3">
      <c r="A43" s="5">
        <v>42</v>
      </c>
      <c r="B43" s="7" t="str">
        <f>HYPERLINK("https://my.zakupki.prom.ua/remote/dispatcher/state_purchase_view/12601186", "UA-2019-08-21-000391-c")</f>
        <v>UA-2019-08-21-000391-c</v>
      </c>
      <c r="C43" s="7" t="s">
        <v>103</v>
      </c>
      <c r="D43" s="8" t="s">
        <v>204</v>
      </c>
      <c r="E43" s="8" t="s">
        <v>206</v>
      </c>
      <c r="F43" s="9">
        <v>620000</v>
      </c>
      <c r="G43" s="9">
        <v>620000</v>
      </c>
      <c r="H43" s="8" t="s">
        <v>103</v>
      </c>
      <c r="I43" s="8" t="s">
        <v>124</v>
      </c>
      <c r="J43" s="8" t="s">
        <v>96</v>
      </c>
      <c r="K43" s="10">
        <v>43698</v>
      </c>
      <c r="L43" s="8" t="s">
        <v>112</v>
      </c>
      <c r="M43" s="8" t="s">
        <v>36</v>
      </c>
      <c r="N43" s="11">
        <v>606504</v>
      </c>
    </row>
    <row r="44" spans="1:14" ht="128.25" x14ac:dyDescent="0.25">
      <c r="A44" s="5">
        <v>43</v>
      </c>
      <c r="B44" s="7" t="str">
        <f>HYPERLINK("https://my.zakupki.prom.ua/remote/dispatcher/state_purchase_view/12728350", "UA-2019-09-04-001805-b")</f>
        <v>UA-2019-09-04-001805-b</v>
      </c>
      <c r="C44" s="7" t="s">
        <v>103</v>
      </c>
      <c r="D44" s="8" t="s">
        <v>204</v>
      </c>
      <c r="E44" s="8" t="s">
        <v>206</v>
      </c>
      <c r="F44" s="9">
        <v>210000</v>
      </c>
      <c r="G44" s="9">
        <v>210000</v>
      </c>
      <c r="H44" s="8" t="s">
        <v>103</v>
      </c>
      <c r="I44" s="8" t="s">
        <v>198</v>
      </c>
      <c r="J44" s="8" t="s">
        <v>96</v>
      </c>
      <c r="K44" s="10">
        <v>43712</v>
      </c>
      <c r="L44" s="8" t="s">
        <v>112</v>
      </c>
      <c r="M44" s="8" t="s">
        <v>43</v>
      </c>
      <c r="N44" s="11">
        <v>209900</v>
      </c>
    </row>
    <row r="45" spans="1:14" ht="78" thickBot="1" x14ac:dyDescent="0.3">
      <c r="A45" s="6">
        <v>44</v>
      </c>
      <c r="B45" s="7" t="str">
        <f>HYPERLINK("https://my.zakupki.prom.ua/remote/dispatcher/state_purchase_view/12793361", "UA-2019-09-10-002350-b")</f>
        <v>UA-2019-09-10-002350-b</v>
      </c>
      <c r="C45" s="7" t="s">
        <v>103</v>
      </c>
      <c r="D45" s="8" t="s">
        <v>204</v>
      </c>
      <c r="E45" s="8" t="s">
        <v>206</v>
      </c>
      <c r="F45" s="9">
        <v>715000</v>
      </c>
      <c r="G45" s="9">
        <v>715000</v>
      </c>
      <c r="H45" s="8" t="s">
        <v>103</v>
      </c>
      <c r="I45" s="8" t="s">
        <v>167</v>
      </c>
      <c r="J45" s="8" t="s">
        <v>96</v>
      </c>
      <c r="K45" s="10">
        <v>43718</v>
      </c>
      <c r="L45" s="8" t="s">
        <v>112</v>
      </c>
      <c r="M45" s="8" t="s">
        <v>45</v>
      </c>
      <c r="N45" s="11">
        <v>712200</v>
      </c>
    </row>
    <row r="46" spans="1:14" ht="65.25" thickBot="1" x14ac:dyDescent="0.3">
      <c r="A46" s="5">
        <v>45</v>
      </c>
      <c r="B46" s="7" t="str">
        <f>HYPERLINK("https://my.zakupki.prom.ua/remote/dispatcher/state_purchase_view/12815457", "UA-2019-09-11-003205-b")</f>
        <v>UA-2019-09-11-003205-b</v>
      </c>
      <c r="C46" s="7" t="s">
        <v>103</v>
      </c>
      <c r="D46" s="8" t="s">
        <v>204</v>
      </c>
      <c r="E46" s="8" t="s">
        <v>206</v>
      </c>
      <c r="F46" s="9">
        <v>413280</v>
      </c>
      <c r="G46" s="9">
        <v>413280</v>
      </c>
      <c r="H46" s="8" t="s">
        <v>103</v>
      </c>
      <c r="I46" s="8" t="s">
        <v>183</v>
      </c>
      <c r="J46" s="8" t="s">
        <v>96</v>
      </c>
      <c r="K46" s="10">
        <v>43719</v>
      </c>
      <c r="L46" s="8" t="s">
        <v>112</v>
      </c>
      <c r="M46" s="8" t="s">
        <v>44</v>
      </c>
      <c r="N46" s="11">
        <v>396480</v>
      </c>
    </row>
    <row r="47" spans="1:14" ht="77.25" x14ac:dyDescent="0.25">
      <c r="A47" s="5">
        <v>46</v>
      </c>
      <c r="B47" s="7" t="str">
        <f>HYPERLINK("https://my.zakupki.prom.ua/remote/dispatcher/state_purchase_view/12862534", "UA-2019-09-16-001791-a")</f>
        <v>UA-2019-09-16-001791-a</v>
      </c>
      <c r="C47" s="7" t="s">
        <v>103</v>
      </c>
      <c r="D47" s="8" t="s">
        <v>204</v>
      </c>
      <c r="E47" s="8" t="s">
        <v>206</v>
      </c>
      <c r="F47" s="9">
        <v>14800</v>
      </c>
      <c r="G47" s="9">
        <v>14800</v>
      </c>
      <c r="H47" s="8" t="s">
        <v>103</v>
      </c>
      <c r="I47" s="8" t="s">
        <v>173</v>
      </c>
      <c r="J47" s="8" t="s">
        <v>101</v>
      </c>
      <c r="K47" s="10">
        <v>43724</v>
      </c>
      <c r="L47" s="8" t="s">
        <v>112</v>
      </c>
      <c r="M47" s="8" t="s">
        <v>47</v>
      </c>
      <c r="N47" s="11">
        <v>7990</v>
      </c>
    </row>
    <row r="48" spans="1:14" ht="65.25" thickBot="1" x14ac:dyDescent="0.3">
      <c r="A48" s="6">
        <v>47</v>
      </c>
      <c r="B48" s="7" t="str">
        <f>HYPERLINK("https://my.zakupki.prom.ua/remote/dispatcher/state_purchase_view/12863468", "UA-2019-09-16-002071-a")</f>
        <v>UA-2019-09-16-002071-a</v>
      </c>
      <c r="C48" s="7" t="s">
        <v>103</v>
      </c>
      <c r="D48" s="8" t="s">
        <v>204</v>
      </c>
      <c r="E48" s="8" t="s">
        <v>206</v>
      </c>
      <c r="F48" s="9">
        <v>150800</v>
      </c>
      <c r="G48" s="9">
        <v>150800</v>
      </c>
      <c r="H48" s="8" t="s">
        <v>103</v>
      </c>
      <c r="I48" s="8" t="s">
        <v>174</v>
      </c>
      <c r="J48" s="8" t="s">
        <v>96</v>
      </c>
      <c r="K48" s="10">
        <v>43724</v>
      </c>
      <c r="L48" s="8" t="s">
        <v>112</v>
      </c>
      <c r="M48" s="8" t="s">
        <v>52</v>
      </c>
      <c r="N48" s="11">
        <v>148320</v>
      </c>
    </row>
    <row r="49" spans="1:14" ht="65.25" thickBot="1" x14ac:dyDescent="0.3">
      <c r="A49" s="5">
        <v>48</v>
      </c>
      <c r="B49" s="7" t="str">
        <f>HYPERLINK("https://my.zakupki.prom.ua/remote/dispatcher/state_purchase_view/12863745", "UA-2019-09-16-002161-a")</f>
        <v>UA-2019-09-16-002161-a</v>
      </c>
      <c r="C49" s="7" t="s">
        <v>103</v>
      </c>
      <c r="D49" s="8" t="s">
        <v>204</v>
      </c>
      <c r="E49" s="8" t="s">
        <v>206</v>
      </c>
      <c r="F49" s="9">
        <v>26400</v>
      </c>
      <c r="G49" s="9">
        <v>26400</v>
      </c>
      <c r="H49" s="8" t="s">
        <v>103</v>
      </c>
      <c r="I49" s="8" t="s">
        <v>181</v>
      </c>
      <c r="J49" s="8" t="s">
        <v>101</v>
      </c>
      <c r="K49" s="10">
        <v>43724</v>
      </c>
      <c r="L49" s="8" t="s">
        <v>112</v>
      </c>
      <c r="M49" s="8" t="s">
        <v>48</v>
      </c>
      <c r="N49" s="11">
        <v>14664</v>
      </c>
    </row>
    <row r="50" spans="1:14" ht="64.5" x14ac:dyDescent="0.25">
      <c r="A50" s="5">
        <v>49</v>
      </c>
      <c r="B50" s="7" t="str">
        <f>HYPERLINK("https://my.zakupki.prom.ua/remote/dispatcher/state_purchase_view/12880468", "UA-2019-09-17-002453-b")</f>
        <v>UA-2019-09-17-002453-b</v>
      </c>
      <c r="C50" s="7" t="s">
        <v>103</v>
      </c>
      <c r="D50" s="8" t="s">
        <v>204</v>
      </c>
      <c r="E50" s="8" t="s">
        <v>206</v>
      </c>
      <c r="F50" s="9">
        <v>4000</v>
      </c>
      <c r="G50" s="9">
        <v>4000</v>
      </c>
      <c r="H50" s="8" t="s">
        <v>103</v>
      </c>
      <c r="I50" s="8" t="s">
        <v>122</v>
      </c>
      <c r="J50" s="8" t="s">
        <v>101</v>
      </c>
      <c r="K50" s="10">
        <v>43725</v>
      </c>
      <c r="L50" s="8" t="s">
        <v>112</v>
      </c>
      <c r="M50" s="8" t="s">
        <v>41</v>
      </c>
      <c r="N50" s="11">
        <v>1800</v>
      </c>
    </row>
    <row r="51" spans="1:14" ht="65.25" thickBot="1" x14ac:dyDescent="0.3">
      <c r="A51" s="6">
        <v>50</v>
      </c>
      <c r="B51" s="7" t="str">
        <f>HYPERLINK("https://my.zakupki.prom.ua/remote/dispatcher/state_purchase_view/12885356", "UA-2019-09-18-000773-b")</f>
        <v>UA-2019-09-18-000773-b</v>
      </c>
      <c r="C51" s="7" t="s">
        <v>103</v>
      </c>
      <c r="D51" s="8" t="s">
        <v>204</v>
      </c>
      <c r="E51" s="8" t="s">
        <v>206</v>
      </c>
      <c r="F51" s="9">
        <v>256500</v>
      </c>
      <c r="G51" s="9">
        <v>256500</v>
      </c>
      <c r="H51" s="8" t="s">
        <v>103</v>
      </c>
      <c r="I51" s="8" t="s">
        <v>158</v>
      </c>
      <c r="J51" s="8" t="s">
        <v>96</v>
      </c>
      <c r="K51" s="10">
        <v>43726</v>
      </c>
      <c r="L51" s="8" t="s">
        <v>112</v>
      </c>
      <c r="M51" s="8" t="s">
        <v>54</v>
      </c>
      <c r="N51" s="11">
        <v>250800</v>
      </c>
    </row>
    <row r="52" spans="1:14" ht="65.25" thickBot="1" x14ac:dyDescent="0.3">
      <c r="A52" s="5">
        <v>51</v>
      </c>
      <c r="B52" s="7" t="str">
        <f>HYPERLINK("https://my.zakupki.prom.ua/remote/dispatcher/state_purchase_view/12886750", "UA-2019-09-18-001023-b")</f>
        <v>UA-2019-09-18-001023-b</v>
      </c>
      <c r="C52" s="7" t="s">
        <v>103</v>
      </c>
      <c r="D52" s="8" t="s">
        <v>204</v>
      </c>
      <c r="E52" s="8" t="s">
        <v>206</v>
      </c>
      <c r="F52" s="9">
        <v>264128</v>
      </c>
      <c r="G52" s="9">
        <v>264128</v>
      </c>
      <c r="H52" s="8" t="s">
        <v>103</v>
      </c>
      <c r="I52" s="8" t="s">
        <v>182</v>
      </c>
      <c r="J52" s="8" t="s">
        <v>96</v>
      </c>
      <c r="K52" s="10">
        <v>43726</v>
      </c>
      <c r="L52" s="8" t="s">
        <v>112</v>
      </c>
      <c r="M52" s="8" t="s">
        <v>53</v>
      </c>
      <c r="N52" s="11">
        <v>236646</v>
      </c>
    </row>
    <row r="53" spans="1:14" ht="64.5" x14ac:dyDescent="0.25">
      <c r="A53" s="5">
        <v>52</v>
      </c>
      <c r="B53" s="7" t="str">
        <f>HYPERLINK("https://my.zakupki.prom.ua/remote/dispatcher/state_purchase_view/12887842", "UA-2019-09-18-001183-b")</f>
        <v>UA-2019-09-18-001183-b</v>
      </c>
      <c r="C53" s="7" t="s">
        <v>103</v>
      </c>
      <c r="D53" s="8" t="s">
        <v>204</v>
      </c>
      <c r="E53" s="8" t="s">
        <v>206</v>
      </c>
      <c r="F53" s="9">
        <v>6000</v>
      </c>
      <c r="G53" s="9">
        <v>6000</v>
      </c>
      <c r="H53" s="8" t="s">
        <v>103</v>
      </c>
      <c r="I53" s="8" t="s">
        <v>147</v>
      </c>
      <c r="J53" s="8" t="s">
        <v>101</v>
      </c>
      <c r="K53" s="10">
        <v>43726</v>
      </c>
      <c r="L53" s="8" t="s">
        <v>112</v>
      </c>
      <c r="M53" s="8" t="s">
        <v>46</v>
      </c>
      <c r="N53" s="11">
        <v>4758</v>
      </c>
    </row>
    <row r="54" spans="1:14" ht="65.25" thickBot="1" x14ac:dyDescent="0.3">
      <c r="A54" s="6">
        <v>53</v>
      </c>
      <c r="B54" s="7" t="str">
        <f>HYPERLINK("https://my.zakupki.prom.ua/remote/dispatcher/state_purchase_view/12884826", "UA-2019-09-18-000705-b")</f>
        <v>UA-2019-09-18-000705-b</v>
      </c>
      <c r="C54" s="7" t="s">
        <v>103</v>
      </c>
      <c r="D54" s="8" t="s">
        <v>204</v>
      </c>
      <c r="E54" s="8" t="s">
        <v>206</v>
      </c>
      <c r="F54" s="9">
        <v>477360</v>
      </c>
      <c r="G54" s="9">
        <v>477360</v>
      </c>
      <c r="H54" s="8" t="s">
        <v>103</v>
      </c>
      <c r="I54" s="8" t="s">
        <v>201</v>
      </c>
      <c r="J54" s="8" t="s">
        <v>96</v>
      </c>
      <c r="K54" s="10">
        <v>43726</v>
      </c>
      <c r="L54" s="8" t="s">
        <v>112</v>
      </c>
      <c r="M54" s="8" t="s">
        <v>49</v>
      </c>
      <c r="N54" s="11">
        <v>434088</v>
      </c>
    </row>
    <row r="55" spans="1:14" ht="65.25" thickBot="1" x14ac:dyDescent="0.3">
      <c r="A55" s="5">
        <v>54</v>
      </c>
      <c r="B55" s="7" t="str">
        <f>HYPERLINK("https://my.zakupki.prom.ua/remote/dispatcher/state_purchase_view/12887303", "UA-2019-09-18-001098-b")</f>
        <v>UA-2019-09-18-001098-b</v>
      </c>
      <c r="C55" s="7" t="s">
        <v>103</v>
      </c>
      <c r="D55" s="8" t="s">
        <v>204</v>
      </c>
      <c r="E55" s="8" t="s">
        <v>206</v>
      </c>
      <c r="F55" s="9">
        <v>168600</v>
      </c>
      <c r="G55" s="9">
        <v>168600</v>
      </c>
      <c r="H55" s="8" t="s">
        <v>103</v>
      </c>
      <c r="I55" s="8" t="s">
        <v>158</v>
      </c>
      <c r="J55" s="8" t="s">
        <v>96</v>
      </c>
      <c r="K55" s="10">
        <v>43726</v>
      </c>
      <c r="L55" s="8" t="s">
        <v>112</v>
      </c>
      <c r="M55" s="8" t="s">
        <v>50</v>
      </c>
      <c r="N55" s="11">
        <v>138900</v>
      </c>
    </row>
    <row r="56" spans="1:14" ht="64.5" x14ac:dyDescent="0.25">
      <c r="A56" s="5">
        <v>55</v>
      </c>
      <c r="B56" s="7" t="str">
        <f>HYPERLINK("https://my.zakupki.prom.ua/remote/dispatcher/state_purchase_view/12923972", "UA-2019-09-20-001617-b")</f>
        <v>UA-2019-09-20-001617-b</v>
      </c>
      <c r="C56" s="7" t="s">
        <v>103</v>
      </c>
      <c r="D56" s="8" t="s">
        <v>204</v>
      </c>
      <c r="E56" s="8" t="s">
        <v>206</v>
      </c>
      <c r="F56" s="9">
        <v>582197</v>
      </c>
      <c r="G56" s="9">
        <v>582197</v>
      </c>
      <c r="H56" s="8" t="s">
        <v>103</v>
      </c>
      <c r="I56" s="8" t="s">
        <v>134</v>
      </c>
      <c r="J56" s="8" t="s">
        <v>96</v>
      </c>
      <c r="K56" s="10">
        <v>43728</v>
      </c>
      <c r="L56" s="8" t="s">
        <v>112</v>
      </c>
      <c r="M56" s="8" t="s">
        <v>64</v>
      </c>
      <c r="N56" s="11">
        <v>496800</v>
      </c>
    </row>
    <row r="57" spans="1:14" ht="65.25" thickBot="1" x14ac:dyDescent="0.3">
      <c r="A57" s="6">
        <v>56</v>
      </c>
      <c r="B57" s="7" t="str">
        <f>HYPERLINK("https://my.zakupki.prom.ua/remote/dispatcher/state_purchase_view/12926097", "UA-2019-09-20-002024-b")</f>
        <v>UA-2019-09-20-002024-b</v>
      </c>
      <c r="C57" s="7" t="s">
        <v>103</v>
      </c>
      <c r="D57" s="8" t="s">
        <v>204</v>
      </c>
      <c r="E57" s="8" t="s">
        <v>206</v>
      </c>
      <c r="F57" s="9">
        <v>1768600</v>
      </c>
      <c r="G57" s="9">
        <v>1768600</v>
      </c>
      <c r="H57" s="8" t="s">
        <v>103</v>
      </c>
      <c r="I57" s="8" t="s">
        <v>149</v>
      </c>
      <c r="J57" s="8" t="s">
        <v>96</v>
      </c>
      <c r="K57" s="10">
        <v>43728</v>
      </c>
      <c r="L57" s="8" t="s">
        <v>112</v>
      </c>
      <c r="M57" s="8" t="s">
        <v>55</v>
      </c>
      <c r="N57" s="11">
        <v>1289995.2</v>
      </c>
    </row>
    <row r="58" spans="1:14" ht="65.25" thickBot="1" x14ac:dyDescent="0.3">
      <c r="A58" s="5">
        <v>57</v>
      </c>
      <c r="B58" s="7" t="str">
        <f>HYPERLINK("https://my.zakupki.prom.ua/remote/dispatcher/state_purchase_view/12927631", "UA-2019-09-20-002256-b")</f>
        <v>UA-2019-09-20-002256-b</v>
      </c>
      <c r="C58" s="7" t="s">
        <v>103</v>
      </c>
      <c r="D58" s="8" t="s">
        <v>204</v>
      </c>
      <c r="E58" s="8" t="s">
        <v>206</v>
      </c>
      <c r="F58" s="9">
        <v>2586936</v>
      </c>
      <c r="G58" s="9">
        <v>2586936</v>
      </c>
      <c r="H58" s="8" t="s">
        <v>103</v>
      </c>
      <c r="I58" s="8" t="s">
        <v>200</v>
      </c>
      <c r="J58" s="8" t="s">
        <v>96</v>
      </c>
      <c r="K58" s="10">
        <v>43728</v>
      </c>
      <c r="L58" s="8" t="s">
        <v>112</v>
      </c>
      <c r="M58" s="8" t="s">
        <v>57</v>
      </c>
      <c r="N58" s="11">
        <v>2376360</v>
      </c>
    </row>
    <row r="59" spans="1:14" ht="77.25" x14ac:dyDescent="0.25">
      <c r="A59" s="5">
        <v>58</v>
      </c>
      <c r="B59" s="7" t="str">
        <f>HYPERLINK("https://my.zakupki.prom.ua/remote/dispatcher/state_purchase_view/12948339", "UA-2019-09-23-002565-b")</f>
        <v>UA-2019-09-23-002565-b</v>
      </c>
      <c r="C59" s="7" t="s">
        <v>103</v>
      </c>
      <c r="D59" s="8" t="s">
        <v>204</v>
      </c>
      <c r="E59" s="8" t="s">
        <v>206</v>
      </c>
      <c r="F59" s="9">
        <v>1980</v>
      </c>
      <c r="G59" s="9">
        <v>1980</v>
      </c>
      <c r="H59" s="8" t="s">
        <v>103</v>
      </c>
      <c r="I59" s="8" t="s">
        <v>152</v>
      </c>
      <c r="J59" s="8" t="s">
        <v>102</v>
      </c>
      <c r="K59" s="10">
        <v>43731</v>
      </c>
      <c r="L59" s="8" t="s">
        <v>112</v>
      </c>
      <c r="M59" s="8" t="s">
        <v>38</v>
      </c>
      <c r="N59" s="11">
        <v>1980</v>
      </c>
    </row>
    <row r="60" spans="1:14" ht="78" thickBot="1" x14ac:dyDescent="0.3">
      <c r="A60" s="6">
        <v>59</v>
      </c>
      <c r="B60" s="7" t="str">
        <f>HYPERLINK("https://my.zakupki.prom.ua/remote/dispatcher/state_purchase_view/12947744", "UA-2019-09-23-002459-b")</f>
        <v>UA-2019-09-23-002459-b</v>
      </c>
      <c r="C60" s="7" t="s">
        <v>103</v>
      </c>
      <c r="D60" s="8" t="s">
        <v>204</v>
      </c>
      <c r="E60" s="8" t="s">
        <v>206</v>
      </c>
      <c r="F60" s="9">
        <v>1200</v>
      </c>
      <c r="G60" s="9">
        <v>1200</v>
      </c>
      <c r="H60" s="8" t="s">
        <v>103</v>
      </c>
      <c r="I60" s="8" t="s">
        <v>153</v>
      </c>
      <c r="J60" s="8" t="s">
        <v>102</v>
      </c>
      <c r="K60" s="10">
        <v>43731</v>
      </c>
      <c r="L60" s="8" t="s">
        <v>112</v>
      </c>
      <c r="M60" s="8" t="s">
        <v>37</v>
      </c>
      <c r="N60" s="11">
        <v>1200</v>
      </c>
    </row>
    <row r="61" spans="1:14" ht="78" thickBot="1" x14ac:dyDescent="0.3">
      <c r="A61" s="5">
        <v>60</v>
      </c>
      <c r="B61" s="7" t="str">
        <f>HYPERLINK("https://my.zakupki.prom.ua/remote/dispatcher/state_purchase_view/12982549", "UA-2019-09-26-000241-b")</f>
        <v>UA-2019-09-26-000241-b</v>
      </c>
      <c r="C61" s="7" t="s">
        <v>103</v>
      </c>
      <c r="D61" s="8" t="s">
        <v>204</v>
      </c>
      <c r="E61" s="8" t="s">
        <v>206</v>
      </c>
      <c r="F61" s="9">
        <v>1412.4</v>
      </c>
      <c r="G61" s="9">
        <v>1412.4</v>
      </c>
      <c r="H61" s="8" t="s">
        <v>103</v>
      </c>
      <c r="I61" s="8" t="s">
        <v>190</v>
      </c>
      <c r="J61" s="8" t="s">
        <v>102</v>
      </c>
      <c r="K61" s="10">
        <v>43734</v>
      </c>
      <c r="L61" s="8" t="s">
        <v>112</v>
      </c>
      <c r="M61" s="8" t="s">
        <v>39</v>
      </c>
      <c r="N61" s="11">
        <v>1412.4</v>
      </c>
    </row>
    <row r="62" spans="1:14" ht="64.5" x14ac:dyDescent="0.25">
      <c r="A62" s="5">
        <v>61</v>
      </c>
      <c r="B62" s="7" t="str">
        <f>HYPERLINK("https://my.zakupki.prom.ua/remote/dispatcher/state_purchase_view/13049596", "UA-2019-10-02-001595-b")</f>
        <v>UA-2019-10-02-001595-b</v>
      </c>
      <c r="C62" s="7" t="s">
        <v>103</v>
      </c>
      <c r="D62" s="8" t="s">
        <v>204</v>
      </c>
      <c r="E62" s="8" t="s">
        <v>206</v>
      </c>
      <c r="F62" s="9">
        <v>296000</v>
      </c>
      <c r="G62" s="9">
        <v>296000</v>
      </c>
      <c r="H62" s="8" t="s">
        <v>103</v>
      </c>
      <c r="I62" s="8" t="s">
        <v>143</v>
      </c>
      <c r="J62" s="8" t="s">
        <v>96</v>
      </c>
      <c r="K62" s="10">
        <v>43740</v>
      </c>
      <c r="L62" s="8" t="s">
        <v>112</v>
      </c>
      <c r="M62" s="8" t="s">
        <v>61</v>
      </c>
      <c r="N62" s="11">
        <v>293040</v>
      </c>
    </row>
    <row r="63" spans="1:14" ht="78" thickBot="1" x14ac:dyDescent="0.3">
      <c r="A63" s="6">
        <v>62</v>
      </c>
      <c r="B63" s="7" t="str">
        <f>HYPERLINK("https://my.zakupki.prom.ua/remote/dispatcher/state_purchase_view/13054985", "UA-2019-10-02-002521-b")</f>
        <v>UA-2019-10-02-002521-b</v>
      </c>
      <c r="C63" s="7" t="s">
        <v>103</v>
      </c>
      <c r="D63" s="8" t="s">
        <v>204</v>
      </c>
      <c r="E63" s="8" t="s">
        <v>206</v>
      </c>
      <c r="F63" s="9">
        <v>1800</v>
      </c>
      <c r="G63" s="9">
        <v>1800</v>
      </c>
      <c r="H63" s="8" t="s">
        <v>103</v>
      </c>
      <c r="I63" s="8" t="s">
        <v>195</v>
      </c>
      <c r="J63" s="8" t="s">
        <v>102</v>
      </c>
      <c r="K63" s="10">
        <v>43740</v>
      </c>
      <c r="L63" s="8" t="s">
        <v>112</v>
      </c>
      <c r="M63" s="8" t="s">
        <v>99</v>
      </c>
      <c r="N63" s="11">
        <v>1800</v>
      </c>
    </row>
    <row r="64" spans="1:14" ht="65.25" thickBot="1" x14ac:dyDescent="0.3">
      <c r="A64" s="5">
        <v>63</v>
      </c>
      <c r="B64" s="7" t="str">
        <f>HYPERLINK("https://my.zakupki.prom.ua/remote/dispatcher/state_purchase_view/13079168", "UA-2019-10-04-001414-b")</f>
        <v>UA-2019-10-04-001414-b</v>
      </c>
      <c r="C64" s="7" t="s">
        <v>103</v>
      </c>
      <c r="D64" s="8" t="s">
        <v>204</v>
      </c>
      <c r="E64" s="8" t="s">
        <v>206</v>
      </c>
      <c r="F64" s="9">
        <v>188000</v>
      </c>
      <c r="G64" s="9">
        <v>188000</v>
      </c>
      <c r="H64" s="8" t="s">
        <v>103</v>
      </c>
      <c r="I64" s="8" t="s">
        <v>186</v>
      </c>
      <c r="J64" s="8" t="s">
        <v>101</v>
      </c>
      <c r="K64" s="10">
        <v>43742</v>
      </c>
      <c r="L64" s="8" t="s">
        <v>112</v>
      </c>
      <c r="M64" s="8" t="s">
        <v>56</v>
      </c>
      <c r="N64" s="11">
        <v>176125.5</v>
      </c>
    </row>
    <row r="65" spans="1:14" ht="64.5" x14ac:dyDescent="0.25">
      <c r="A65" s="5">
        <v>64</v>
      </c>
      <c r="B65" s="7" t="str">
        <f>HYPERLINK("https://my.zakupki.prom.ua/remote/dispatcher/state_purchase_view/13079785", "UA-2019-10-04-001523-b")</f>
        <v>UA-2019-10-04-001523-b</v>
      </c>
      <c r="C65" s="7" t="s">
        <v>103</v>
      </c>
      <c r="D65" s="8" t="s">
        <v>204</v>
      </c>
      <c r="E65" s="8" t="s">
        <v>206</v>
      </c>
      <c r="F65" s="9">
        <v>61000</v>
      </c>
      <c r="G65" s="9">
        <v>61000</v>
      </c>
      <c r="H65" s="8" t="s">
        <v>103</v>
      </c>
      <c r="I65" s="8" t="s">
        <v>199</v>
      </c>
      <c r="J65" s="8" t="s">
        <v>96</v>
      </c>
      <c r="K65" s="10">
        <v>43742</v>
      </c>
      <c r="L65" s="8" t="s">
        <v>112</v>
      </c>
      <c r="M65" s="8" t="s">
        <v>59</v>
      </c>
      <c r="N65" s="11">
        <v>60000</v>
      </c>
    </row>
    <row r="66" spans="1:14" ht="78" thickBot="1" x14ac:dyDescent="0.3">
      <c r="A66" s="6">
        <v>65</v>
      </c>
      <c r="B66" s="7" t="str">
        <f>HYPERLINK("https://my.zakupki.prom.ua/remote/dispatcher/state_purchase_view/13150380", "UA-2019-10-10-003457-b")</f>
        <v>UA-2019-10-10-003457-b</v>
      </c>
      <c r="C66" s="7" t="s">
        <v>103</v>
      </c>
      <c r="D66" s="8" t="s">
        <v>204</v>
      </c>
      <c r="E66" s="8" t="s">
        <v>206</v>
      </c>
      <c r="F66" s="9">
        <v>1200</v>
      </c>
      <c r="G66" s="9">
        <v>1200</v>
      </c>
      <c r="H66" s="8" t="s">
        <v>103</v>
      </c>
      <c r="I66" s="8" t="s">
        <v>141</v>
      </c>
      <c r="J66" s="8" t="s">
        <v>102</v>
      </c>
      <c r="K66" s="10">
        <v>43748</v>
      </c>
      <c r="L66" s="8" t="s">
        <v>112</v>
      </c>
      <c r="M66" s="8" t="s">
        <v>42</v>
      </c>
      <c r="N66" s="11">
        <v>1200</v>
      </c>
    </row>
    <row r="67" spans="1:14" ht="65.25" thickBot="1" x14ac:dyDescent="0.3">
      <c r="A67" s="5">
        <v>66</v>
      </c>
      <c r="B67" s="7" t="str">
        <f>HYPERLINK("https://my.zakupki.prom.ua/remote/dispatcher/state_purchase_view/13167033", "UA-2019-10-11-003490-b")</f>
        <v>UA-2019-10-11-003490-b</v>
      </c>
      <c r="C67" s="7" t="s">
        <v>103</v>
      </c>
      <c r="D67" s="8" t="s">
        <v>204</v>
      </c>
      <c r="E67" s="8" t="s">
        <v>206</v>
      </c>
      <c r="F67" s="9">
        <v>9216000</v>
      </c>
      <c r="G67" s="9">
        <v>9216000</v>
      </c>
      <c r="H67" s="8" t="s">
        <v>103</v>
      </c>
      <c r="I67" s="8" t="s">
        <v>165</v>
      </c>
      <c r="J67" s="8" t="s">
        <v>97</v>
      </c>
      <c r="K67" s="10">
        <v>43749</v>
      </c>
      <c r="L67" s="8" t="s">
        <v>112</v>
      </c>
      <c r="M67" s="8" t="s">
        <v>67</v>
      </c>
      <c r="N67" s="11">
        <v>9169920</v>
      </c>
    </row>
    <row r="68" spans="1:14" ht="64.5" x14ac:dyDescent="0.25">
      <c r="A68" s="5">
        <v>67</v>
      </c>
      <c r="B68" s="7" t="str">
        <f>HYPERLINK("https://my.zakupki.prom.ua/remote/dispatcher/state_purchase_view/13217993", "UA-2019-10-17-003978-b")</f>
        <v>UA-2019-10-17-003978-b</v>
      </c>
      <c r="C68" s="7" t="s">
        <v>103</v>
      </c>
      <c r="D68" s="8" t="s">
        <v>204</v>
      </c>
      <c r="E68" s="8" t="s">
        <v>206</v>
      </c>
      <c r="F68" s="9">
        <v>2062064</v>
      </c>
      <c r="G68" s="9">
        <v>2062064</v>
      </c>
      <c r="H68" s="8" t="s">
        <v>103</v>
      </c>
      <c r="I68" s="8" t="s">
        <v>155</v>
      </c>
      <c r="J68" s="8" t="s">
        <v>96</v>
      </c>
      <c r="K68" s="10">
        <v>43755</v>
      </c>
      <c r="L68" s="8" t="s">
        <v>112</v>
      </c>
      <c r="M68" s="8" t="s">
        <v>65</v>
      </c>
      <c r="N68" s="11">
        <v>2040004.8</v>
      </c>
    </row>
    <row r="69" spans="1:14" ht="78" thickBot="1" x14ac:dyDescent="0.3">
      <c r="A69" s="6">
        <v>68</v>
      </c>
      <c r="B69" s="7" t="str">
        <f>HYPERLINK("https://my.zakupki.prom.ua/remote/dispatcher/state_purchase_view/13280262", "UA-2019-10-23-001255-b")</f>
        <v>UA-2019-10-23-001255-b</v>
      </c>
      <c r="C69" s="7" t="s">
        <v>103</v>
      </c>
      <c r="D69" s="8" t="s">
        <v>204</v>
      </c>
      <c r="E69" s="8" t="s">
        <v>206</v>
      </c>
      <c r="F69" s="9">
        <v>500000</v>
      </c>
      <c r="G69" s="9">
        <v>500000</v>
      </c>
      <c r="H69" s="8" t="s">
        <v>103</v>
      </c>
      <c r="I69" s="8" t="s">
        <v>116</v>
      </c>
      <c r="J69" s="8" t="s">
        <v>96</v>
      </c>
      <c r="K69" s="10">
        <v>43761</v>
      </c>
      <c r="L69" s="8" t="s">
        <v>112</v>
      </c>
      <c r="M69" s="8" t="s">
        <v>73</v>
      </c>
      <c r="N69" s="11">
        <v>499680</v>
      </c>
    </row>
    <row r="70" spans="1:14" ht="65.25" thickBot="1" x14ac:dyDescent="0.3">
      <c r="A70" s="5">
        <v>69</v>
      </c>
      <c r="B70" s="7" t="str">
        <f>HYPERLINK("https://my.zakupki.prom.ua/remote/dispatcher/state_purchase_view/13282328", "UA-2019-10-23-001606-b")</f>
        <v>UA-2019-10-23-001606-b</v>
      </c>
      <c r="C70" s="7" t="s">
        <v>103</v>
      </c>
      <c r="D70" s="8" t="s">
        <v>204</v>
      </c>
      <c r="E70" s="8" t="s">
        <v>206</v>
      </c>
      <c r="F70" s="9">
        <v>12000</v>
      </c>
      <c r="G70" s="9">
        <v>12000</v>
      </c>
      <c r="H70" s="8" t="s">
        <v>103</v>
      </c>
      <c r="I70" s="8" t="s">
        <v>118</v>
      </c>
      <c r="J70" s="8" t="s">
        <v>101</v>
      </c>
      <c r="K70" s="10">
        <v>43761</v>
      </c>
      <c r="L70" s="8" t="s">
        <v>112</v>
      </c>
      <c r="M70" s="8" t="s">
        <v>60</v>
      </c>
      <c r="N70" s="11">
        <v>7985</v>
      </c>
    </row>
    <row r="71" spans="1:14" ht="64.5" x14ac:dyDescent="0.25">
      <c r="A71" s="5">
        <v>70</v>
      </c>
      <c r="B71" s="7" t="str">
        <f>HYPERLINK("https://my.zakupki.prom.ua/remote/dispatcher/state_purchase_view/13287153", "UA-2019-10-23-002462-b")</f>
        <v>UA-2019-10-23-002462-b</v>
      </c>
      <c r="C71" s="7" t="s">
        <v>103</v>
      </c>
      <c r="D71" s="8" t="s">
        <v>204</v>
      </c>
      <c r="E71" s="8" t="s">
        <v>206</v>
      </c>
      <c r="F71" s="9">
        <v>10000</v>
      </c>
      <c r="G71" s="9">
        <v>10000</v>
      </c>
      <c r="H71" s="8" t="s">
        <v>103</v>
      </c>
      <c r="I71" s="8" t="s">
        <v>138</v>
      </c>
      <c r="J71" s="8" t="s">
        <v>101</v>
      </c>
      <c r="K71" s="10">
        <v>43761</v>
      </c>
      <c r="L71" s="8" t="s">
        <v>112</v>
      </c>
      <c r="M71" s="8" t="s">
        <v>58</v>
      </c>
      <c r="N71" s="11">
        <v>7934.94</v>
      </c>
    </row>
    <row r="72" spans="1:14" ht="65.25" thickBot="1" x14ac:dyDescent="0.3">
      <c r="A72" s="6">
        <v>71</v>
      </c>
      <c r="B72" s="7" t="str">
        <f>HYPERLINK("https://my.zakupki.prom.ua/remote/dispatcher/state_purchase_view/13281193", "UA-2019-10-23-001419-b")</f>
        <v>UA-2019-10-23-001419-b</v>
      </c>
      <c r="C72" s="7" t="s">
        <v>103</v>
      </c>
      <c r="D72" s="8" t="s">
        <v>204</v>
      </c>
      <c r="E72" s="8" t="s">
        <v>206</v>
      </c>
      <c r="F72" s="9">
        <v>132000</v>
      </c>
      <c r="G72" s="9">
        <v>132000</v>
      </c>
      <c r="H72" s="8" t="s">
        <v>103</v>
      </c>
      <c r="I72" s="8" t="s">
        <v>156</v>
      </c>
      <c r="J72" s="8" t="s">
        <v>96</v>
      </c>
      <c r="K72" s="10">
        <v>43761</v>
      </c>
      <c r="L72" s="8" t="s">
        <v>112</v>
      </c>
      <c r="M72" s="8" t="s">
        <v>74</v>
      </c>
      <c r="N72" s="11">
        <v>118800</v>
      </c>
    </row>
    <row r="73" spans="1:14" ht="65.25" thickBot="1" x14ac:dyDescent="0.3">
      <c r="A73" s="5">
        <v>72</v>
      </c>
      <c r="B73" s="7" t="str">
        <f>HYPERLINK("https://my.zakupki.prom.ua/remote/dispatcher/state_purchase_view/13279658", "UA-2019-10-23-001145-b")</f>
        <v>UA-2019-10-23-001145-b</v>
      </c>
      <c r="C73" s="7" t="s">
        <v>103</v>
      </c>
      <c r="D73" s="8" t="s">
        <v>204</v>
      </c>
      <c r="E73" s="8" t="s">
        <v>206</v>
      </c>
      <c r="F73" s="9">
        <v>680000</v>
      </c>
      <c r="G73" s="9">
        <v>680000</v>
      </c>
      <c r="H73" s="8" t="s">
        <v>103</v>
      </c>
      <c r="I73" s="8" t="s">
        <v>191</v>
      </c>
      <c r="J73" s="8" t="s">
        <v>96</v>
      </c>
      <c r="K73" s="10">
        <v>43761</v>
      </c>
      <c r="L73" s="8" t="s">
        <v>112</v>
      </c>
      <c r="M73" s="8" t="s">
        <v>70</v>
      </c>
      <c r="N73" s="11">
        <v>672000</v>
      </c>
    </row>
    <row r="74" spans="1:14" ht="128.25" x14ac:dyDescent="0.25">
      <c r="A74" s="5">
        <v>73</v>
      </c>
      <c r="B74" s="7" t="str">
        <f>HYPERLINK("https://my.zakupki.prom.ua/remote/dispatcher/state_purchase_view/13376879", "UA-2019-10-30-001487-b")</f>
        <v>UA-2019-10-30-001487-b</v>
      </c>
      <c r="C74" s="7" t="s">
        <v>103</v>
      </c>
      <c r="D74" s="8" t="s">
        <v>204</v>
      </c>
      <c r="E74" s="8" t="s">
        <v>206</v>
      </c>
      <c r="F74" s="9">
        <v>410000</v>
      </c>
      <c r="G74" s="9">
        <v>410000</v>
      </c>
      <c r="H74" s="8" t="s">
        <v>103</v>
      </c>
      <c r="I74" s="8" t="s">
        <v>164</v>
      </c>
      <c r="J74" s="8" t="s">
        <v>96</v>
      </c>
      <c r="K74" s="10">
        <v>43768</v>
      </c>
      <c r="L74" s="8" t="s">
        <v>112</v>
      </c>
      <c r="M74" s="8" t="s">
        <v>69</v>
      </c>
      <c r="N74" s="11">
        <v>407000</v>
      </c>
    </row>
    <row r="75" spans="1:14" ht="90.75" thickBot="1" x14ac:dyDescent="0.3">
      <c r="A75" s="6">
        <v>74</v>
      </c>
      <c r="B75" s="7" t="str">
        <f>HYPERLINK("https://my.zakupki.prom.ua/remote/dispatcher/state_purchase_view/13434998", "UA-2019-11-05-000864-b")</f>
        <v>UA-2019-11-05-000864-b</v>
      </c>
      <c r="C75" s="7" t="s">
        <v>103</v>
      </c>
      <c r="D75" s="8" t="s">
        <v>204</v>
      </c>
      <c r="E75" s="8" t="s">
        <v>206</v>
      </c>
      <c r="F75" s="9">
        <v>7200</v>
      </c>
      <c r="G75" s="9">
        <v>7200</v>
      </c>
      <c r="H75" s="8" t="s">
        <v>103</v>
      </c>
      <c r="I75" s="8" t="s">
        <v>159</v>
      </c>
      <c r="J75" s="8" t="s">
        <v>102</v>
      </c>
      <c r="K75" s="10">
        <v>43774</v>
      </c>
      <c r="L75" s="8" t="s">
        <v>112</v>
      </c>
      <c r="M75" s="8" t="s">
        <v>63</v>
      </c>
      <c r="N75" s="11">
        <v>7200</v>
      </c>
    </row>
    <row r="76" spans="1:14" ht="90.75" thickBot="1" x14ac:dyDescent="0.3">
      <c r="A76" s="5">
        <v>75</v>
      </c>
      <c r="B76" s="7" t="str">
        <f>HYPERLINK("https://my.zakupki.prom.ua/remote/dispatcher/state_purchase_view/13519533", "UA-2019-11-11-003217-b")</f>
        <v>UA-2019-11-11-003217-b</v>
      </c>
      <c r="C76" s="7" t="s">
        <v>103</v>
      </c>
      <c r="D76" s="8" t="s">
        <v>204</v>
      </c>
      <c r="E76" s="8" t="s">
        <v>206</v>
      </c>
      <c r="F76" s="9">
        <v>187000</v>
      </c>
      <c r="G76" s="9">
        <v>187000</v>
      </c>
      <c r="H76" s="8" t="s">
        <v>103</v>
      </c>
      <c r="I76" s="8" t="s">
        <v>123</v>
      </c>
      <c r="J76" s="8" t="s">
        <v>101</v>
      </c>
      <c r="K76" s="10">
        <v>43780</v>
      </c>
      <c r="L76" s="8" t="s">
        <v>112</v>
      </c>
      <c r="M76" s="8" t="s">
        <v>68</v>
      </c>
      <c r="N76" s="11">
        <v>153996</v>
      </c>
    </row>
    <row r="77" spans="1:14" ht="77.25" x14ac:dyDescent="0.25">
      <c r="A77" s="5">
        <v>76</v>
      </c>
      <c r="B77" s="7" t="str">
        <f>HYPERLINK("https://my.zakupki.prom.ua/remote/dispatcher/state_purchase_view/13654586", "UA-2019-11-20-002701-b")</f>
        <v>UA-2019-11-20-002701-b</v>
      </c>
      <c r="C77" s="7" t="s">
        <v>103</v>
      </c>
      <c r="D77" s="8" t="s">
        <v>204</v>
      </c>
      <c r="E77" s="8" t="s">
        <v>206</v>
      </c>
      <c r="F77" s="9">
        <v>17000</v>
      </c>
      <c r="G77" s="9">
        <v>17000</v>
      </c>
      <c r="H77" s="8" t="s">
        <v>103</v>
      </c>
      <c r="I77" s="8" t="s">
        <v>180</v>
      </c>
      <c r="J77" s="8" t="s">
        <v>96</v>
      </c>
      <c r="K77" s="10">
        <v>43789</v>
      </c>
      <c r="L77" s="8" t="s">
        <v>112</v>
      </c>
      <c r="M77" s="8" t="s">
        <v>83</v>
      </c>
      <c r="N77" s="11">
        <v>15900</v>
      </c>
    </row>
    <row r="78" spans="1:14" ht="65.25" thickBot="1" x14ac:dyDescent="0.3">
      <c r="A78" s="6">
        <v>77</v>
      </c>
      <c r="B78" s="7" t="str">
        <f>HYPERLINK("https://my.zakupki.prom.ua/remote/dispatcher/state_purchase_view/13715363", "UA-2019-11-25-003333-b")</f>
        <v>UA-2019-11-25-003333-b</v>
      </c>
      <c r="C78" s="7" t="s">
        <v>103</v>
      </c>
      <c r="D78" s="8" t="s">
        <v>204</v>
      </c>
      <c r="E78" s="8" t="s">
        <v>206</v>
      </c>
      <c r="F78" s="9">
        <v>867505</v>
      </c>
      <c r="G78" s="9">
        <v>867505</v>
      </c>
      <c r="H78" s="8" t="s">
        <v>103</v>
      </c>
      <c r="I78" s="8" t="s">
        <v>162</v>
      </c>
      <c r="J78" s="8" t="s">
        <v>96</v>
      </c>
      <c r="K78" s="10">
        <v>43794</v>
      </c>
      <c r="L78" s="8" t="s">
        <v>112</v>
      </c>
      <c r="M78" s="8" t="s">
        <v>84</v>
      </c>
      <c r="N78" s="11">
        <v>690000</v>
      </c>
    </row>
    <row r="79" spans="1:14" ht="65.25" thickBot="1" x14ac:dyDescent="0.3">
      <c r="A79" s="5">
        <v>78</v>
      </c>
      <c r="B79" s="7" t="str">
        <f>HYPERLINK("https://my.zakupki.prom.ua/remote/dispatcher/state_purchase_view/13717268", "UA-2019-11-25-003677-b")</f>
        <v>UA-2019-11-25-003677-b</v>
      </c>
      <c r="C79" s="7" t="s">
        <v>103</v>
      </c>
      <c r="D79" s="8" t="s">
        <v>204</v>
      </c>
      <c r="E79" s="8" t="s">
        <v>206</v>
      </c>
      <c r="F79" s="9">
        <v>1756800</v>
      </c>
      <c r="G79" s="9">
        <v>1756800</v>
      </c>
      <c r="H79" s="8" t="s">
        <v>103</v>
      </c>
      <c r="I79" s="8" t="s">
        <v>163</v>
      </c>
      <c r="J79" s="8" t="s">
        <v>96</v>
      </c>
      <c r="K79" s="10">
        <v>43794</v>
      </c>
      <c r="L79" s="8" t="s">
        <v>112</v>
      </c>
      <c r="M79" s="8" t="s">
        <v>85</v>
      </c>
      <c r="N79" s="11">
        <v>1747200</v>
      </c>
    </row>
    <row r="80" spans="1:14" ht="64.5" x14ac:dyDescent="0.25">
      <c r="A80" s="5">
        <v>79</v>
      </c>
      <c r="B80" s="7" t="str">
        <f>HYPERLINK("https://my.zakupki.prom.ua/remote/dispatcher/state_purchase_view/13712987", "UA-2019-11-25-002811-b")</f>
        <v>UA-2019-11-25-002811-b</v>
      </c>
      <c r="C80" s="7" t="s">
        <v>103</v>
      </c>
      <c r="D80" s="8" t="s">
        <v>204</v>
      </c>
      <c r="E80" s="8" t="s">
        <v>206</v>
      </c>
      <c r="F80" s="9">
        <v>75000</v>
      </c>
      <c r="G80" s="9">
        <v>75000</v>
      </c>
      <c r="H80" s="8" t="s">
        <v>103</v>
      </c>
      <c r="I80" s="8" t="s">
        <v>197</v>
      </c>
      <c r="J80" s="8" t="s">
        <v>101</v>
      </c>
      <c r="K80" s="10">
        <v>43794</v>
      </c>
      <c r="L80" s="8" t="s">
        <v>112</v>
      </c>
      <c r="M80" s="8" t="s">
        <v>72</v>
      </c>
      <c r="N80" s="11">
        <v>70390</v>
      </c>
    </row>
    <row r="81" spans="1:14" ht="65.25" thickBot="1" x14ac:dyDescent="0.3">
      <c r="A81" s="6">
        <v>80</v>
      </c>
      <c r="B81" s="7" t="str">
        <f>HYPERLINK("https://my.zakupki.prom.ua/remote/dispatcher/state_purchase_view/13736318", "UA-2019-11-26-003850-b")</f>
        <v>UA-2019-11-26-003850-b</v>
      </c>
      <c r="C81" s="7" t="s">
        <v>103</v>
      </c>
      <c r="D81" s="8" t="s">
        <v>204</v>
      </c>
      <c r="E81" s="8" t="s">
        <v>206</v>
      </c>
      <c r="F81" s="9">
        <v>5970</v>
      </c>
      <c r="G81" s="9">
        <v>5970</v>
      </c>
      <c r="H81" s="8" t="s">
        <v>103</v>
      </c>
      <c r="I81" s="8" t="s">
        <v>113</v>
      </c>
      <c r="J81" s="8" t="s">
        <v>101</v>
      </c>
      <c r="K81" s="10">
        <v>43795</v>
      </c>
      <c r="L81" s="8" t="s">
        <v>112</v>
      </c>
      <c r="M81" s="8" t="s">
        <v>77</v>
      </c>
      <c r="N81" s="11">
        <v>3066</v>
      </c>
    </row>
    <row r="82" spans="1:14" ht="65.25" thickBot="1" x14ac:dyDescent="0.3">
      <c r="A82" s="5">
        <v>81</v>
      </c>
      <c r="B82" s="7" t="str">
        <f>HYPERLINK("https://my.zakupki.prom.ua/remote/dispatcher/state_purchase_view/13735329", "UA-2019-11-26-003630-b")</f>
        <v>UA-2019-11-26-003630-b</v>
      </c>
      <c r="C82" s="7" t="s">
        <v>103</v>
      </c>
      <c r="D82" s="8" t="s">
        <v>204</v>
      </c>
      <c r="E82" s="8" t="s">
        <v>206</v>
      </c>
      <c r="F82" s="9">
        <v>87700</v>
      </c>
      <c r="G82" s="9">
        <v>87700</v>
      </c>
      <c r="H82" s="8" t="s">
        <v>103</v>
      </c>
      <c r="I82" s="8" t="s">
        <v>121</v>
      </c>
      <c r="J82" s="8" t="s">
        <v>101</v>
      </c>
      <c r="K82" s="10">
        <v>43795</v>
      </c>
      <c r="L82" s="8" t="s">
        <v>112</v>
      </c>
      <c r="M82" s="8" t="s">
        <v>78</v>
      </c>
      <c r="N82" s="11">
        <v>84960</v>
      </c>
    </row>
    <row r="83" spans="1:14" ht="102.75" x14ac:dyDescent="0.25">
      <c r="A83" s="5">
        <v>82</v>
      </c>
      <c r="B83" s="7" t="str">
        <f>HYPERLINK("https://my.zakupki.prom.ua/remote/dispatcher/state_purchase_view/13734141", "UA-2019-11-26-003367-b")</f>
        <v>UA-2019-11-26-003367-b</v>
      </c>
      <c r="C83" s="7" t="s">
        <v>103</v>
      </c>
      <c r="D83" s="8" t="s">
        <v>204</v>
      </c>
      <c r="E83" s="8" t="s">
        <v>206</v>
      </c>
      <c r="F83" s="9">
        <v>190000</v>
      </c>
      <c r="G83" s="9">
        <v>190000</v>
      </c>
      <c r="H83" s="8" t="s">
        <v>103</v>
      </c>
      <c r="I83" s="8" t="s">
        <v>135</v>
      </c>
      <c r="J83" s="8" t="s">
        <v>96</v>
      </c>
      <c r="K83" s="10">
        <v>43795</v>
      </c>
      <c r="L83" s="8" t="s">
        <v>112</v>
      </c>
      <c r="M83" s="8" t="s">
        <v>86</v>
      </c>
      <c r="N83" s="11">
        <v>189114</v>
      </c>
    </row>
    <row r="84" spans="1:14" ht="78" thickBot="1" x14ac:dyDescent="0.3">
      <c r="A84" s="6">
        <v>83</v>
      </c>
      <c r="B84" s="7" t="str">
        <f>HYPERLINK("https://my.zakupki.prom.ua/remote/dispatcher/state_purchase_view/13738554", "UA-2019-11-26-004375-b")</f>
        <v>UA-2019-11-26-004375-b</v>
      </c>
      <c r="C84" s="7" t="s">
        <v>103</v>
      </c>
      <c r="D84" s="8" t="s">
        <v>204</v>
      </c>
      <c r="E84" s="8" t="s">
        <v>206</v>
      </c>
      <c r="F84" s="9">
        <v>15000</v>
      </c>
      <c r="G84" s="9">
        <v>15000</v>
      </c>
      <c r="H84" s="8" t="s">
        <v>103</v>
      </c>
      <c r="I84" s="8" t="s">
        <v>142</v>
      </c>
      <c r="J84" s="8" t="s">
        <v>102</v>
      </c>
      <c r="K84" s="10">
        <v>43795</v>
      </c>
      <c r="L84" s="8" t="s">
        <v>112</v>
      </c>
      <c r="M84" s="8" t="s">
        <v>66</v>
      </c>
      <c r="N84" s="11">
        <v>15000</v>
      </c>
    </row>
    <row r="85" spans="1:14" ht="65.25" thickBot="1" x14ac:dyDescent="0.3">
      <c r="A85" s="5">
        <v>84</v>
      </c>
      <c r="B85" s="7" t="str">
        <f>HYPERLINK("https://my.zakupki.prom.ua/remote/dispatcher/state_purchase_view/13737428", "UA-2019-11-26-004143-b")</f>
        <v>UA-2019-11-26-004143-b</v>
      </c>
      <c r="C85" s="7" t="s">
        <v>103</v>
      </c>
      <c r="D85" s="8" t="s">
        <v>204</v>
      </c>
      <c r="E85" s="8" t="s">
        <v>206</v>
      </c>
      <c r="F85" s="9">
        <v>84168</v>
      </c>
      <c r="G85" s="9">
        <v>84168</v>
      </c>
      <c r="H85" s="8" t="s">
        <v>103</v>
      </c>
      <c r="I85" s="8" t="s">
        <v>158</v>
      </c>
      <c r="J85" s="8" t="s">
        <v>101</v>
      </c>
      <c r="K85" s="10">
        <v>43795</v>
      </c>
      <c r="L85" s="8" t="s">
        <v>112</v>
      </c>
      <c r="M85" s="8" t="s">
        <v>79</v>
      </c>
      <c r="N85" s="11">
        <v>72986.399999999994</v>
      </c>
    </row>
    <row r="86" spans="1:14" ht="192" x14ac:dyDescent="0.25">
      <c r="A86" s="5">
        <v>85</v>
      </c>
      <c r="B86" s="7" t="str">
        <f>HYPERLINK("https://my.zakupki.prom.ua/remote/dispatcher/state_purchase_view/13843888", "UA-2019-12-03-005472-b")</f>
        <v>UA-2019-12-03-005472-b</v>
      </c>
      <c r="C86" s="7" t="s">
        <v>103</v>
      </c>
      <c r="D86" s="8" t="s">
        <v>204</v>
      </c>
      <c r="E86" s="8" t="s">
        <v>206</v>
      </c>
      <c r="F86" s="9">
        <v>1428000</v>
      </c>
      <c r="G86" s="9">
        <v>1428000</v>
      </c>
      <c r="H86" s="8" t="s">
        <v>103</v>
      </c>
      <c r="I86" s="8" t="s">
        <v>154</v>
      </c>
      <c r="J86" s="8" t="s">
        <v>96</v>
      </c>
      <c r="K86" s="10">
        <v>43802</v>
      </c>
      <c r="L86" s="8" t="s">
        <v>112</v>
      </c>
      <c r="M86" s="8" t="s">
        <v>90</v>
      </c>
      <c r="N86" s="11">
        <v>1416372</v>
      </c>
    </row>
    <row r="87" spans="1:14" ht="154.5" thickBot="1" x14ac:dyDescent="0.3">
      <c r="A87" s="6">
        <v>86</v>
      </c>
      <c r="B87" s="7" t="str">
        <f>HYPERLINK("https://my.zakupki.prom.ua/remote/dispatcher/state_purchase_view/13844266", "UA-2019-12-03-005567-b")</f>
        <v>UA-2019-12-03-005567-b</v>
      </c>
      <c r="C87" s="7" t="s">
        <v>103</v>
      </c>
      <c r="D87" s="8" t="s">
        <v>204</v>
      </c>
      <c r="E87" s="8" t="s">
        <v>206</v>
      </c>
      <c r="F87" s="9">
        <v>936000</v>
      </c>
      <c r="G87" s="9">
        <v>936000</v>
      </c>
      <c r="H87" s="8" t="s">
        <v>103</v>
      </c>
      <c r="I87" s="8" t="s">
        <v>193</v>
      </c>
      <c r="J87" s="8" t="s">
        <v>96</v>
      </c>
      <c r="K87" s="10">
        <v>43802</v>
      </c>
      <c r="L87" s="8" t="s">
        <v>112</v>
      </c>
      <c r="M87" s="8" t="s">
        <v>89</v>
      </c>
      <c r="N87" s="11">
        <v>795300</v>
      </c>
    </row>
    <row r="88" spans="1:14" ht="78" thickBot="1" x14ac:dyDescent="0.3">
      <c r="A88" s="5">
        <v>87</v>
      </c>
      <c r="B88" s="7" t="str">
        <f>HYPERLINK("https://my.zakupki.prom.ua/remote/dispatcher/state_purchase_view/13909099", "UA-2019-12-06-002595-b")</f>
        <v>UA-2019-12-06-002595-b</v>
      </c>
      <c r="C88" s="7" t="s">
        <v>103</v>
      </c>
      <c r="D88" s="8" t="s">
        <v>204</v>
      </c>
      <c r="E88" s="8" t="s">
        <v>206</v>
      </c>
      <c r="F88" s="9">
        <v>19750</v>
      </c>
      <c r="G88" s="9">
        <v>19750</v>
      </c>
      <c r="H88" s="8" t="s">
        <v>103</v>
      </c>
      <c r="I88" s="8" t="s">
        <v>148</v>
      </c>
      <c r="J88" s="8" t="s">
        <v>102</v>
      </c>
      <c r="K88" s="10">
        <v>43805</v>
      </c>
      <c r="L88" s="8" t="s">
        <v>112</v>
      </c>
      <c r="M88" s="8" t="s">
        <v>71</v>
      </c>
      <c r="N88" s="11">
        <v>19750</v>
      </c>
    </row>
    <row r="89" spans="1:14" ht="77.25" x14ac:dyDescent="0.25">
      <c r="A89" s="5">
        <v>88</v>
      </c>
      <c r="B89" s="7" t="str">
        <f>HYPERLINK("https://my.zakupki.prom.ua/remote/dispatcher/state_purchase_view/13992103", "UA-2019-12-11-002453-b")</f>
        <v>UA-2019-12-11-002453-b</v>
      </c>
      <c r="C89" s="7" t="s">
        <v>103</v>
      </c>
      <c r="D89" s="8" t="s">
        <v>204</v>
      </c>
      <c r="E89" s="8" t="s">
        <v>206</v>
      </c>
      <c r="F89" s="9">
        <v>2962.8</v>
      </c>
      <c r="G89" s="9">
        <v>2962.8</v>
      </c>
      <c r="H89" s="8" t="s">
        <v>103</v>
      </c>
      <c r="I89" s="8" t="s">
        <v>161</v>
      </c>
      <c r="J89" s="8" t="s">
        <v>102</v>
      </c>
      <c r="K89" s="10">
        <v>43810</v>
      </c>
      <c r="L89" s="8" t="s">
        <v>112</v>
      </c>
      <c r="M89" s="8" t="s">
        <v>92</v>
      </c>
      <c r="N89" s="11">
        <v>2962.8</v>
      </c>
    </row>
    <row r="90" spans="1:14" ht="78" thickBot="1" x14ac:dyDescent="0.3">
      <c r="A90" s="6">
        <v>89</v>
      </c>
      <c r="B90" s="7" t="str">
        <f>HYPERLINK("https://my.zakupki.prom.ua/remote/dispatcher/state_purchase_view/14003377", "UA-2019-12-11-004523-b")</f>
        <v>UA-2019-12-11-004523-b</v>
      </c>
      <c r="C90" s="7" t="s">
        <v>103</v>
      </c>
      <c r="D90" s="8" t="s">
        <v>204</v>
      </c>
      <c r="E90" s="8" t="s">
        <v>206</v>
      </c>
      <c r="F90" s="9">
        <v>1329.6</v>
      </c>
      <c r="G90" s="9">
        <v>1329.6</v>
      </c>
      <c r="H90" s="8" t="s">
        <v>103</v>
      </c>
      <c r="I90" s="8" t="s">
        <v>151</v>
      </c>
      <c r="J90" s="8" t="s">
        <v>102</v>
      </c>
      <c r="K90" s="10">
        <v>43810</v>
      </c>
      <c r="L90" s="8" t="s">
        <v>112</v>
      </c>
      <c r="M90" s="8" t="s">
        <v>75</v>
      </c>
      <c r="N90" s="11">
        <v>1329.6</v>
      </c>
    </row>
    <row r="91" spans="1:14" ht="78" thickBot="1" x14ac:dyDescent="0.3">
      <c r="A91" s="5">
        <v>90</v>
      </c>
      <c r="B91" s="7" t="str">
        <f>HYPERLINK("https://my.zakupki.prom.ua/remote/dispatcher/state_purchase_view/14028390", "UA-2019-12-12-004510-b")</f>
        <v>UA-2019-12-12-004510-b</v>
      </c>
      <c r="C91" s="7" t="s">
        <v>103</v>
      </c>
      <c r="D91" s="8" t="s">
        <v>204</v>
      </c>
      <c r="E91" s="8" t="s">
        <v>206</v>
      </c>
      <c r="F91" s="9">
        <v>2900</v>
      </c>
      <c r="G91" s="9">
        <v>2900</v>
      </c>
      <c r="H91" s="8" t="s">
        <v>103</v>
      </c>
      <c r="I91" s="8" t="s">
        <v>172</v>
      </c>
      <c r="J91" s="8" t="s">
        <v>102</v>
      </c>
      <c r="K91" s="10">
        <v>43811</v>
      </c>
      <c r="L91" s="8" t="s">
        <v>112</v>
      </c>
      <c r="M91" s="8" t="s">
        <v>80</v>
      </c>
      <c r="N91" s="11">
        <v>2900</v>
      </c>
    </row>
    <row r="92" spans="1:14" ht="77.25" x14ac:dyDescent="0.25">
      <c r="A92" s="5">
        <v>91</v>
      </c>
      <c r="B92" s="7" t="str">
        <f>HYPERLINK("https://my.zakupki.prom.ua/remote/dispatcher/state_purchase_view/14058416", "UA-2019-12-13-004350-b")</f>
        <v>UA-2019-12-13-004350-b</v>
      </c>
      <c r="C92" s="7" t="s">
        <v>103</v>
      </c>
      <c r="D92" s="8" t="s">
        <v>204</v>
      </c>
      <c r="E92" s="8" t="s">
        <v>206</v>
      </c>
      <c r="F92" s="9">
        <v>2999</v>
      </c>
      <c r="G92" s="9">
        <v>2999</v>
      </c>
      <c r="H92" s="8" t="s">
        <v>103</v>
      </c>
      <c r="I92" s="8" t="s">
        <v>132</v>
      </c>
      <c r="J92" s="8" t="s">
        <v>102</v>
      </c>
      <c r="K92" s="10">
        <v>43812</v>
      </c>
      <c r="L92" s="8" t="s">
        <v>112</v>
      </c>
      <c r="M92" s="8" t="s">
        <v>82</v>
      </c>
      <c r="N92" s="11">
        <v>2999</v>
      </c>
    </row>
    <row r="93" spans="1:14" ht="78" thickBot="1" x14ac:dyDescent="0.3">
      <c r="A93" s="6">
        <v>92</v>
      </c>
      <c r="B93" s="7" t="str">
        <f>HYPERLINK("https://my.zakupki.prom.ua/remote/dispatcher/state_purchase_view/14060757", "UA-2019-12-13-004847-b")</f>
        <v>UA-2019-12-13-004847-b</v>
      </c>
      <c r="C93" s="7" t="s">
        <v>103</v>
      </c>
      <c r="D93" s="8" t="s">
        <v>204</v>
      </c>
      <c r="E93" s="8" t="s">
        <v>206</v>
      </c>
      <c r="F93" s="9">
        <v>26800</v>
      </c>
      <c r="G93" s="9">
        <v>26800</v>
      </c>
      <c r="H93" s="8" t="s">
        <v>103</v>
      </c>
      <c r="I93" s="8" t="s">
        <v>185</v>
      </c>
      <c r="J93" s="8" t="s">
        <v>102</v>
      </c>
      <c r="K93" s="10">
        <v>43812</v>
      </c>
      <c r="L93" s="8" t="s">
        <v>112</v>
      </c>
      <c r="M93" s="8" t="s">
        <v>81</v>
      </c>
      <c r="N93" s="11">
        <v>26800</v>
      </c>
    </row>
    <row r="94" spans="1:14" ht="78" thickBot="1" x14ac:dyDescent="0.3">
      <c r="A94" s="5">
        <v>93</v>
      </c>
      <c r="B94" s="7" t="str">
        <f>HYPERLINK("https://my.zakupki.prom.ua/remote/dispatcher/state_purchase_view/14290042", "UA-2019-12-24-003690-b")</f>
        <v>UA-2019-12-24-003690-b</v>
      </c>
      <c r="C94" s="7" t="s">
        <v>103</v>
      </c>
      <c r="D94" s="8" t="s">
        <v>204</v>
      </c>
      <c r="E94" s="8" t="s">
        <v>206</v>
      </c>
      <c r="F94" s="9">
        <v>2900</v>
      </c>
      <c r="G94" s="9">
        <v>2900</v>
      </c>
      <c r="H94" s="8" t="s">
        <v>103</v>
      </c>
      <c r="I94" s="8" t="s">
        <v>176</v>
      </c>
      <c r="J94" s="8" t="s">
        <v>102</v>
      </c>
      <c r="K94" s="10">
        <v>43823</v>
      </c>
      <c r="L94" s="8" t="s">
        <v>112</v>
      </c>
      <c r="M94" s="8" t="s">
        <v>88</v>
      </c>
      <c r="N94" s="11">
        <v>2900</v>
      </c>
    </row>
    <row r="95" spans="1:14" ht="115.5" x14ac:dyDescent="0.25">
      <c r="A95" s="5">
        <v>94</v>
      </c>
      <c r="B95" s="7" t="str">
        <f>HYPERLINK("https://my.zakupki.prom.ua/remote/dispatcher/state_purchase_view/14353476", "UA-2019-12-28-001962-c")</f>
        <v>UA-2019-12-28-001962-c</v>
      </c>
      <c r="C95" s="7" t="str">
        <f>HYPERLINK("https://my.zakupki.prom.ua/remote/dispatcher/state_purchase_lot_view/497568", "UA-2019-12-28-001962-c-L1")</f>
        <v>UA-2019-12-28-001962-c-L1</v>
      </c>
      <c r="D95" s="8" t="s">
        <v>204</v>
      </c>
      <c r="E95" s="8" t="s">
        <v>206</v>
      </c>
      <c r="F95" s="9">
        <v>2600000</v>
      </c>
      <c r="G95" s="9">
        <v>8000000</v>
      </c>
      <c r="H95" s="9">
        <v>2600000</v>
      </c>
      <c r="I95" s="8" t="s">
        <v>128</v>
      </c>
      <c r="J95" s="8" t="s">
        <v>97</v>
      </c>
      <c r="K95" s="10">
        <v>43827</v>
      </c>
      <c r="L95" s="8" t="s">
        <v>111</v>
      </c>
      <c r="M95" s="8" t="s">
        <v>25</v>
      </c>
      <c r="N95" s="11">
        <v>1687800</v>
      </c>
    </row>
    <row r="96" spans="1:14" ht="116.25" thickBot="1" x14ac:dyDescent="0.3">
      <c r="A96" s="6">
        <v>95</v>
      </c>
      <c r="B96" s="7" t="str">
        <f>HYPERLINK("https://my.zakupki.prom.ua/remote/dispatcher/state_purchase_view/14353476", "UA-2019-12-28-001962-c")</f>
        <v>UA-2019-12-28-001962-c</v>
      </c>
      <c r="C96" s="7" t="str">
        <f>HYPERLINK("https://my.zakupki.prom.ua/remote/dispatcher/state_purchase_lot_view/497569", "UA-2019-12-28-001962-c-L2")</f>
        <v>UA-2019-12-28-001962-c-L2</v>
      </c>
      <c r="D96" s="8" t="s">
        <v>204</v>
      </c>
      <c r="E96" s="8" t="s">
        <v>206</v>
      </c>
      <c r="F96" s="9">
        <v>4000000</v>
      </c>
      <c r="G96" s="9">
        <v>8000000</v>
      </c>
      <c r="H96" s="9">
        <v>4000000</v>
      </c>
      <c r="I96" s="8" t="s">
        <v>129</v>
      </c>
      <c r="J96" s="8" t="s">
        <v>97</v>
      </c>
      <c r="K96" s="10">
        <v>43827</v>
      </c>
      <c r="L96" s="8" t="s">
        <v>111</v>
      </c>
      <c r="M96" s="8" t="s">
        <v>26</v>
      </c>
      <c r="N96" s="11">
        <v>2600200</v>
      </c>
    </row>
    <row r="97" spans="1:14" ht="115.5" x14ac:dyDescent="0.25">
      <c r="A97" s="5">
        <v>96</v>
      </c>
      <c r="B97" s="7" t="str">
        <f>HYPERLINK("https://my.zakupki.prom.ua/remote/dispatcher/state_purchase_view/14353476", "UA-2019-12-28-001962-c")</f>
        <v>UA-2019-12-28-001962-c</v>
      </c>
      <c r="C97" s="7" t="str">
        <f>HYPERLINK("https://my.zakupki.prom.ua/remote/dispatcher/state_purchase_lot_view/497570", "UA-2019-12-28-001962-c-L3")</f>
        <v>UA-2019-12-28-001962-c-L3</v>
      </c>
      <c r="D97" s="8" t="s">
        <v>204</v>
      </c>
      <c r="E97" s="8" t="s">
        <v>206</v>
      </c>
      <c r="F97" s="9">
        <v>1400000</v>
      </c>
      <c r="G97" s="9">
        <v>8000000</v>
      </c>
      <c r="H97" s="9">
        <v>1400000</v>
      </c>
      <c r="I97" s="8" t="s">
        <v>130</v>
      </c>
      <c r="J97" s="8" t="s">
        <v>97</v>
      </c>
      <c r="K97" s="10">
        <v>43827</v>
      </c>
      <c r="L97" s="8" t="s">
        <v>111</v>
      </c>
      <c r="M97" s="8" t="s">
        <v>27</v>
      </c>
      <c r="N97" s="11">
        <v>1028000</v>
      </c>
    </row>
  </sheetData>
  <autoFilter ref="A1:N97" xr:uid="{8977D503-95BC-43AC-A3EE-4B0A90C40EBD}"/>
  <sortState xmlns:xlrd2="http://schemas.microsoft.com/office/spreadsheetml/2017/richdata2" ref="A2:N97">
    <sortCondition ref="K2:K97"/>
  </sortState>
  <hyperlinks>
    <hyperlink ref="B55" r:id="rId1" display="https://my.zakupki.prom.ua/remote/dispatcher/state_purchase_view/12887303" xr:uid="{00000000-0004-0000-0000-0000A3020000}"/>
    <hyperlink ref="B54" r:id="rId2" display="https://my.zakupki.prom.ua/remote/dispatcher/state_purchase_view/12884826" xr:uid="{00000000-0004-0000-0000-0000A1020000}"/>
    <hyperlink ref="B58" r:id="rId3" display="https://my.zakupki.prom.ua/remote/dispatcher/state_purchase_view/12927631" xr:uid="{00000000-0004-0000-0000-00009F020000}"/>
    <hyperlink ref="B65" r:id="rId4" display="https://my.zakupki.prom.ua/remote/dispatcher/state_purchase_view/13079785" xr:uid="{00000000-0004-0000-0000-00009D020000}"/>
    <hyperlink ref="B46" r:id="rId5" display="https://my.zakupki.prom.ua/remote/dispatcher/state_purchase_view/12815457" xr:uid="{00000000-0004-0000-0000-00009B020000}"/>
    <hyperlink ref="B44" r:id="rId6" display="https://my.zakupki.prom.ua/remote/dispatcher/state_purchase_view/12728350" xr:uid="{00000000-0004-0000-0000-000099020000}"/>
    <hyperlink ref="B80" r:id="rId7" display="https://my.zakupki.prom.ua/remote/dispatcher/state_purchase_view/13712987" xr:uid="{00000000-0004-0000-0000-000097020000}"/>
    <hyperlink ref="B23" r:id="rId8" display="https://my.zakupki.prom.ua/remote/dispatcher/state_purchase_view/11611613" xr:uid="{00000000-0004-0000-0000-00008E020000}"/>
    <hyperlink ref="B63" r:id="rId9" display="https://my.zakupki.prom.ua/remote/dispatcher/state_purchase_view/13054985" xr:uid="{00000000-0004-0000-0000-00008A020000}"/>
    <hyperlink ref="B7" r:id="rId10" display="https://my.zakupki.prom.ua/remote/dispatcher/state_purchase_view/10429718" xr:uid="{00000000-0004-0000-0000-000081020000}"/>
    <hyperlink ref="B87" r:id="rId11" display="https://my.zakupki.prom.ua/remote/dispatcher/state_purchase_view/13844266" xr:uid="{00000000-0004-0000-0000-00007D020000}"/>
    <hyperlink ref="B22" r:id="rId12" display="https://my.zakupki.prom.ua/remote/dispatcher/state_purchase_view/11612505" xr:uid="{00000000-0004-0000-0000-00005B020000}"/>
    <hyperlink ref="B73" r:id="rId13" display="https://my.zakupki.prom.ua/remote/dispatcher/state_purchase_view/13279658" xr:uid="{00000000-0004-0000-0000-00004F020000}"/>
    <hyperlink ref="B61" r:id="rId14" display="https://my.zakupki.prom.ua/remote/dispatcher/state_purchase_view/12982549" xr:uid="{00000000-0004-0000-0000-000046020000}"/>
    <hyperlink ref="B90" r:id="rId15" display="https://my.zakupki.prom.ua/remote/dispatcher/state_purchase_view/14003377" xr:uid="{00000000-0004-0000-0000-000045020000}"/>
    <hyperlink ref="B21" r:id="rId16" display="https://my.zakupki.prom.ua/remote/dispatcher/state_purchase_view/11612018" xr:uid="{00000000-0004-0000-0000-00002B020000}"/>
    <hyperlink ref="B20" r:id="rId17" display="https://my.zakupki.prom.ua/remote/dispatcher/state_purchase_view/11611905" xr:uid="{00000000-0004-0000-0000-000029020000}"/>
    <hyperlink ref="B19" r:id="rId18" display="https://my.zakupki.prom.ua/remote/dispatcher/state_purchase_view/11605811" xr:uid="{00000000-0004-0000-0000-000027020000}"/>
    <hyperlink ref="B64" r:id="rId19" display="https://my.zakupki.prom.ua/remote/dispatcher/state_purchase_view/13079168" xr:uid="{00000000-0004-0000-0000-000024020000}"/>
    <hyperlink ref="B2" r:id="rId20" display="https://my.zakupki.prom.ua/remote/dispatcher/state_purchase_view/9898872" xr:uid="{00000000-0004-0000-0000-00001F020000}"/>
    <hyperlink ref="B93" r:id="rId21" display="https://my.zakupki.prom.ua/remote/dispatcher/state_purchase_view/14060757" xr:uid="{00000000-0004-0000-0000-00001E020000}"/>
    <hyperlink ref="B34" r:id="rId22" display="https://my.zakupki.prom.ua/remote/dispatcher/state_purchase_view/12088221" xr:uid="{00000000-0004-0000-0000-00001D020000}"/>
    <hyperlink ref="B53" r:id="rId23" display="https://my.zakupki.prom.ua/remote/dispatcher/state_purchase_view/12887842" xr:uid="{00000000-0004-0000-0000-0000F8010000}"/>
    <hyperlink ref="B52" r:id="rId24" display="https://my.zakupki.prom.ua/remote/dispatcher/state_purchase_view/12886750" xr:uid="{00000000-0004-0000-0000-0000F6010000}"/>
    <hyperlink ref="B49" r:id="rId25" display="https://my.zakupki.prom.ua/remote/dispatcher/state_purchase_view/12863745" xr:uid="{00000000-0004-0000-0000-0000F4010000}"/>
    <hyperlink ref="B77" r:id="rId26" display="https://my.zakupki.prom.ua/remote/dispatcher/state_purchase_view/13654586" xr:uid="{00000000-0004-0000-0000-0000EF010000}"/>
    <hyperlink ref="B18" r:id="rId27" display="https://my.zakupki.prom.ua/remote/dispatcher/state_purchase_view/11612697" xr:uid="{00000000-0004-0000-0000-0000ED010000}"/>
    <hyperlink ref="B17" r:id="rId28" display="https://my.zakupki.prom.ua/remote/dispatcher/state_purchase_view/11609743" xr:uid="{00000000-0004-0000-0000-0000EB010000}"/>
    <hyperlink ref="B24" r:id="rId29" display="https://my.zakupki.prom.ua/remote/dispatcher/state_purchase_view/11663382" xr:uid="{00000000-0004-0000-0000-0000E9010000}"/>
    <hyperlink ref="B8" r:id="rId30" display="https://my.zakupki.prom.ua/remote/dispatcher/state_purchase_view/10593755" xr:uid="{00000000-0004-0000-0000-0000E8010000}"/>
    <hyperlink ref="B94" r:id="rId31" display="https://my.zakupki.prom.ua/remote/dispatcher/state_purchase_view/14290042" xr:uid="{00000000-0004-0000-0000-0000E7010000}"/>
    <hyperlink ref="B29" r:id="rId32" display="https://my.zakupki.prom.ua/remote/dispatcher/state_purchase_view/11924722" xr:uid="{00000000-0004-0000-0000-0000E6010000}"/>
    <hyperlink ref="B31" r:id="rId33" display="https://my.zakupki.prom.ua/remote/dispatcher/state_purchase_view/12047482" xr:uid="{00000000-0004-0000-0000-0000BB010000}"/>
    <hyperlink ref="B48" r:id="rId34" display="https://my.zakupki.prom.ua/remote/dispatcher/state_purchase_view/12863468" xr:uid="{00000000-0004-0000-0000-0000B9010000}"/>
    <hyperlink ref="B47" r:id="rId35" display="https://my.zakupki.prom.ua/remote/dispatcher/state_purchase_view/12862534" xr:uid="{00000000-0004-0000-0000-0000B7010000}"/>
    <hyperlink ref="B91" r:id="rId36" display="https://my.zakupki.prom.ua/remote/dispatcher/state_purchase_view/14028390" xr:uid="{00000000-0004-0000-0000-0000B5010000}"/>
    <hyperlink ref="B33" r:id="rId37" display="https://my.zakupki.prom.ua/remote/dispatcher/state_purchase_view/12088471" xr:uid="{00000000-0004-0000-0000-0000B4010000}"/>
    <hyperlink ref="B32" r:id="rId38" display="https://my.zakupki.prom.ua/remote/dispatcher/state_purchase_view/12088387" xr:uid="{00000000-0004-0000-0000-0000B3010000}"/>
    <hyperlink ref="B36" r:id="rId39" display="https://my.zakupki.prom.ua/remote/dispatcher/state_purchase_view/12230869" xr:uid="{00000000-0004-0000-0000-0000B2010000}"/>
    <hyperlink ref="B28" r:id="rId40" display="https://my.zakupki.prom.ua/remote/dispatcher/state_purchase_view/11860091" xr:uid="{00000000-0004-0000-0000-0000B1010000}"/>
    <hyperlink ref="B4" r:id="rId41" display="https://my.zakupki.prom.ua/remote/dispatcher/state_purchase_view/9973261" xr:uid="{00000000-0004-0000-0000-000097010000}"/>
    <hyperlink ref="B6" r:id="rId42" display="https://my.zakupki.prom.ua/remote/dispatcher/state_purchase_view/10402141" xr:uid="{00000000-0004-0000-0000-00008C010000}"/>
    <hyperlink ref="B51" r:id="rId43" display="https://my.zakupki.prom.ua/remote/dispatcher/state_purchase_view/12885356" xr:uid="{00000000-0004-0000-0000-00008A010000}"/>
    <hyperlink ref="B45" r:id="rId44" display="https://my.zakupki.prom.ua/remote/dispatcher/state_purchase_view/12793361" xr:uid="{00000000-0004-0000-0000-000088010000}"/>
    <hyperlink ref="B42" r:id="rId45" display="https://my.zakupki.prom.ua/remote/dispatcher/state_purchase_view/12481951" xr:uid="{00000000-0004-0000-0000-000083010000}"/>
    <hyperlink ref="B67" r:id="rId46" display="https://my.zakupki.prom.ua/remote/dispatcher/state_purchase_view/13167033" xr:uid="{00000000-0004-0000-0000-000081010000}"/>
    <hyperlink ref="B74" r:id="rId47" display="https://my.zakupki.prom.ua/remote/dispatcher/state_purchase_view/13376879" xr:uid="{00000000-0004-0000-0000-00007F010000}"/>
    <hyperlink ref="B79" r:id="rId48" display="https://my.zakupki.prom.ua/remote/dispatcher/state_purchase_view/13717268" xr:uid="{00000000-0004-0000-0000-00007D010000}"/>
    <hyperlink ref="B78" r:id="rId49" display="https://my.zakupki.prom.ua/remote/dispatcher/state_purchase_view/13715363" xr:uid="{00000000-0004-0000-0000-00007B010000}"/>
    <hyperlink ref="B88" r:id="rId50" display="https://my.zakupki.prom.ua/remote/dispatcher/state_purchase_view/13909099" xr:uid="{00000000-0004-0000-0000-000079010000}"/>
    <hyperlink ref="B89" r:id="rId51" display="https://my.zakupki.prom.ua/remote/dispatcher/state_purchase_view/13992103" xr:uid="{00000000-0004-0000-0000-000077010000}"/>
    <hyperlink ref="B37" r:id="rId52" display="https://my.zakupki.prom.ua/remote/dispatcher/state_purchase_view/12259550" xr:uid="{00000000-0004-0000-0000-000076010000}"/>
    <hyperlink ref="B75" r:id="rId53" display="https://my.zakupki.prom.ua/remote/dispatcher/state_purchase_view/13434998" xr:uid="{00000000-0004-0000-0000-000075010000}"/>
    <hyperlink ref="B85" r:id="rId54" display="https://my.zakupki.prom.ua/remote/dispatcher/state_purchase_view/13737428" xr:uid="{00000000-0004-0000-0000-000058010000}"/>
    <hyperlink ref="B9" r:id="rId55" display="https://my.zakupki.prom.ua/remote/dispatcher/state_purchase_view/10856158" xr:uid="{00000000-0004-0000-0000-00004C010000}"/>
    <hyperlink ref="B72" r:id="rId56" display="https://my.zakupki.prom.ua/remote/dispatcher/state_purchase_view/13281193" xr:uid="{00000000-0004-0000-0000-00004A010000}"/>
    <hyperlink ref="B68" r:id="rId57" display="https://my.zakupki.prom.ua/remote/dispatcher/state_purchase_view/13217993" xr:uid="{00000000-0004-0000-0000-000048010000}"/>
    <hyperlink ref="B86" r:id="rId58" display="https://my.zakupki.prom.ua/remote/dispatcher/state_purchase_view/13843888" xr:uid="{00000000-0004-0000-0000-000043010000}"/>
    <hyperlink ref="B60" r:id="rId59" display="https://my.zakupki.prom.ua/remote/dispatcher/state_purchase_view/12947744" xr:uid="{00000000-0004-0000-0000-000041010000}"/>
    <hyperlink ref="B59" r:id="rId60" display="https://my.zakupki.prom.ua/remote/dispatcher/state_purchase_view/12948339" xr:uid="{00000000-0004-0000-0000-000040010000}"/>
    <hyperlink ref="B41" r:id="rId61" display="https://my.zakupki.prom.ua/remote/dispatcher/state_purchase_view/12439515" xr:uid="{00000000-0004-0000-0000-00003F010000}"/>
    <hyperlink ref="B40" r:id="rId62" display="https://my.zakupki.prom.ua/remote/dispatcher/state_purchase_view/12439271" xr:uid="{00000000-0004-0000-0000-00003E010000}"/>
    <hyperlink ref="C97" r:id="rId63" display="https://my.zakupki.prom.ua/remote/dispatcher/state_purchase_lot_view/497570" xr:uid="{00000000-0004-0000-0000-00001F010000}"/>
    <hyperlink ref="B97" r:id="rId64" display="https://my.zakupki.prom.ua/remote/dispatcher/state_purchase_view/14353476" xr:uid="{00000000-0004-0000-0000-00001E010000}"/>
    <hyperlink ref="C96" r:id="rId65" display="https://my.zakupki.prom.ua/remote/dispatcher/state_purchase_lot_view/497569" xr:uid="{00000000-0004-0000-0000-00001C010000}"/>
    <hyperlink ref="B96" r:id="rId66" display="https://my.zakupki.prom.ua/remote/dispatcher/state_purchase_view/14353476" xr:uid="{00000000-0004-0000-0000-00001B010000}"/>
    <hyperlink ref="C95" r:id="rId67" display="https://my.zakupki.prom.ua/remote/dispatcher/state_purchase_lot_view/497568" xr:uid="{00000000-0004-0000-0000-000019010000}"/>
    <hyperlink ref="B95" r:id="rId68" display="https://my.zakupki.prom.ua/remote/dispatcher/state_purchase_view/14353476" xr:uid="{00000000-0004-0000-0000-000018010000}"/>
    <hyperlink ref="B71" r:id="rId69" display="https://my.zakupki.prom.ua/remote/dispatcher/state_purchase_view/13287153" xr:uid="{00000000-0004-0000-0000-00000F010000}"/>
    <hyperlink ref="B57" r:id="rId70" display="https://my.zakupki.prom.ua/remote/dispatcher/state_purchase_view/12926097" xr:uid="{00000000-0004-0000-0000-00000D010000}"/>
    <hyperlink ref="B11" r:id="rId71" display="https://my.zakupki.prom.ua/remote/dispatcher/state_purchase_view/10969720" xr:uid="{00000000-0004-0000-0000-0000E5000000}"/>
    <hyperlink ref="B39" r:id="rId72" display="https://my.zakupki.prom.ua/remote/dispatcher/state_purchase_view/12384038" xr:uid="{00000000-0004-0000-0000-0000E2000000}"/>
    <hyperlink ref="B16" r:id="rId73" display="https://my.zakupki.prom.ua/remote/dispatcher/state_purchase_view/11610770" xr:uid="{00000000-0004-0000-0000-0000E0000000}"/>
    <hyperlink ref="B15" r:id="rId74" display="https://my.zakupki.prom.ua/remote/dispatcher/state_purchase_view/11610118" xr:uid="{00000000-0004-0000-0000-0000DE000000}"/>
    <hyperlink ref="B62" r:id="rId75" display="https://my.zakupki.prom.ua/remote/dispatcher/state_purchase_view/13049596" xr:uid="{00000000-0004-0000-0000-0000DA000000}"/>
    <hyperlink ref="B84" r:id="rId76" display="https://my.zakupki.prom.ua/remote/dispatcher/state_purchase_view/13738554" xr:uid="{00000000-0004-0000-0000-0000D8000000}"/>
    <hyperlink ref="B66" r:id="rId77" display="https://my.zakupki.prom.ua/remote/dispatcher/state_purchase_view/13150380" xr:uid="{00000000-0004-0000-0000-0000D7000000}"/>
    <hyperlink ref="B35" r:id="rId78" display="https://my.zakupki.prom.ua/remote/dispatcher/state_purchase_view/12110996" xr:uid="{00000000-0004-0000-0000-0000D6000000}"/>
    <hyperlink ref="B27" r:id="rId79" display="https://my.zakupki.prom.ua/remote/dispatcher/state_purchase_view/11861146" xr:uid="{00000000-0004-0000-0000-0000D5000000}"/>
    <hyperlink ref="B14" r:id="rId80" display="https://my.zakupki.prom.ua/remote/dispatcher/state_purchase_view/11610017" xr:uid="{00000000-0004-0000-0000-0000B8000000}"/>
    <hyperlink ref="B13" r:id="rId81" display="https://my.zakupki.prom.ua/remote/dispatcher/state_purchase_view/11609619" xr:uid="{00000000-0004-0000-0000-0000B6000000}"/>
    <hyperlink ref="B70" r:id="rId82" display="https://my.zakupki.prom.ua/remote/dispatcher/state_purchase_view/13282328" xr:uid="{00000000-0004-0000-0000-0000B4000000}"/>
    <hyperlink ref="B83" r:id="rId83" display="https://my.zakupki.prom.ua/remote/dispatcher/state_purchase_view/13734141" xr:uid="{00000000-0004-0000-0000-0000AF000000}"/>
    <hyperlink ref="B56" r:id="rId84" display="https://my.zakupki.prom.ua/remote/dispatcher/state_purchase_view/12923972" xr:uid="{00000000-0004-0000-0000-0000AD000000}"/>
    <hyperlink ref="B26" r:id="rId85" display="https://my.zakupki.prom.ua/remote/dispatcher/state_purchase_view/11695736" xr:uid="{00000000-0004-0000-0000-0000A9000000}"/>
    <hyperlink ref="B92" r:id="rId86" display="https://my.zakupki.prom.ua/remote/dispatcher/state_purchase_view/14058416" xr:uid="{00000000-0004-0000-0000-0000A8000000}"/>
    <hyperlink ref="B3" r:id="rId87" display="https://my.zakupki.prom.ua/remote/dispatcher/state_purchase_view/9932565" xr:uid="{00000000-0004-0000-0000-00009B000000}"/>
    <hyperlink ref="B5" r:id="rId88" display="https://my.zakupki.prom.ua/remote/dispatcher/state_purchase_view/10386460" xr:uid="{00000000-0004-0000-0000-00006C000000}"/>
    <hyperlink ref="B10" r:id="rId89" display="https://my.zakupki.prom.ua/remote/dispatcher/state_purchase_view/10969695" xr:uid="{00000000-0004-0000-0000-00006A000000}"/>
    <hyperlink ref="B12" r:id="rId90" display="https://my.zakupki.prom.ua/remote/dispatcher/state_purchase_view/11345023" xr:uid="{00000000-0004-0000-0000-000067000000}"/>
    <hyperlink ref="B43" r:id="rId91" display="https://my.zakupki.prom.ua/remote/dispatcher/state_purchase_view/12601186" xr:uid="{00000000-0004-0000-0000-000065000000}"/>
    <hyperlink ref="B76" r:id="rId92" display="https://my.zakupki.prom.ua/remote/dispatcher/state_purchase_view/13519533" xr:uid="{00000000-0004-0000-0000-000063000000}"/>
    <hyperlink ref="B50" r:id="rId93" display="https://my.zakupki.prom.ua/remote/dispatcher/state_purchase_view/12880468" xr:uid="{00000000-0004-0000-0000-000061000000}"/>
    <hyperlink ref="B82" r:id="rId94" display="https://my.zakupki.prom.ua/remote/dispatcher/state_purchase_view/13735329" xr:uid="{00000000-0004-0000-0000-00005E000000}"/>
    <hyperlink ref="B25" r:id="rId95" display="https://my.zakupki.prom.ua/remote/dispatcher/state_purchase_view/11696525" xr:uid="{00000000-0004-0000-0000-00005B000000}"/>
    <hyperlink ref="B69" r:id="rId96" display="https://my.zakupki.prom.ua/remote/dispatcher/state_purchase_view/13280262" xr:uid="{00000000-0004-0000-0000-000030000000}"/>
    <hyperlink ref="B38" r:id="rId97" display="https://my.zakupki.prom.ua/remote/dispatcher/state_purchase_view/12303015" xr:uid="{00000000-0004-0000-0000-00002D000000}"/>
    <hyperlink ref="B30" r:id="rId98" display="https://my.zakupki.prom.ua/remote/dispatcher/state_purchase_view/12002629" xr:uid="{00000000-0004-0000-0000-00002B000000}"/>
    <hyperlink ref="B81" r:id="rId99" display="https://my.zakupki.prom.ua/remote/dispatcher/state_purchase_view/13736318" xr:uid="{00000000-0004-0000-0000-000027000000}"/>
  </hyperlinks>
  <pageMargins left="0.19685039370078741" right="0.19685039370078741" top="0.19685039370078741" bottom="0.19685039370078741" header="0.51181102362204722" footer="0.51181102362204722"/>
  <pageSetup paperSize="9" orientation="landscape" r:id="rId1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dc:description/>
  <cp:lastPrinted>2021-07-11T11:45:29Z</cp:lastPrinted>
  <dcterms:created xsi:type="dcterms:W3CDTF">2020-01-10T13:49:45Z</dcterms:created>
  <dcterms:modified xsi:type="dcterms:W3CDTF">2021-07-12T14:54:11Z</dcterms:modified>
  <cp:category/>
</cp:coreProperties>
</file>