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&amp;IE\TenderDocs\MTI\"/>
    </mc:Choice>
  </mc:AlternateContent>
  <xr:revisionPtr revIDLastSave="0" documentId="13_ncr:1_{9AD8B28D-8E52-41E4-9557-F95CF11060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" sheetId="1" r:id="rId1"/>
  </sheets>
  <definedNames>
    <definedName name="_xlnm._FilterDatabase" localSheetId="0" hidden="1">Sheet!$A$1:$N$167</definedName>
  </definedNames>
  <calcPr calcId="181029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C151" i="1"/>
  <c r="B152" i="1"/>
  <c r="C152" i="1"/>
  <c r="B153" i="1"/>
  <c r="C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</calcChain>
</file>

<file path=xl/sharedStrings.xml><?xml version="1.0" encoding="utf-8"?>
<sst xmlns="http://schemas.openxmlformats.org/spreadsheetml/2006/main" count="1336" uniqueCount="331">
  <si>
    <t>01/01-1</t>
  </si>
  <si>
    <t>01/01-2</t>
  </si>
  <si>
    <t>01/09-1</t>
  </si>
  <si>
    <t>01/12-1</t>
  </si>
  <si>
    <t>02/03-1</t>
  </si>
  <si>
    <t>02/06-1</t>
  </si>
  <si>
    <t>02/06-2</t>
  </si>
  <si>
    <t>02/07-1</t>
  </si>
  <si>
    <t>02/07-2</t>
  </si>
  <si>
    <t>02/09-1</t>
  </si>
  <si>
    <t>02/11-1</t>
  </si>
  <si>
    <t>02/11-2</t>
  </si>
  <si>
    <t>02/11-3</t>
  </si>
  <si>
    <t>02/11-4</t>
  </si>
  <si>
    <t>02/12-1</t>
  </si>
  <si>
    <t>02/12-2</t>
  </si>
  <si>
    <t>02/12-3</t>
  </si>
  <si>
    <t>03/11-1</t>
  </si>
  <si>
    <t>03/11-2</t>
  </si>
  <si>
    <t>03/12-1</t>
  </si>
  <si>
    <t>04/03-1</t>
  </si>
  <si>
    <t>04/09-2</t>
  </si>
  <si>
    <t>05/10-1</t>
  </si>
  <si>
    <t>05/11-1</t>
  </si>
  <si>
    <t>05/11-2</t>
  </si>
  <si>
    <t>06/02-2</t>
  </si>
  <si>
    <t>06/05-1</t>
  </si>
  <si>
    <t>06/07-1</t>
  </si>
  <si>
    <t>06/10-1</t>
  </si>
  <si>
    <t>06/10-2</t>
  </si>
  <si>
    <t>06/10-3</t>
  </si>
  <si>
    <t>07/07-1</t>
  </si>
  <si>
    <t>07/10-1</t>
  </si>
  <si>
    <t>07/10-2</t>
  </si>
  <si>
    <t>07/10-3</t>
  </si>
  <si>
    <t>07/10-4</t>
  </si>
  <si>
    <t>07/10-5</t>
  </si>
  <si>
    <t>07/10-6</t>
  </si>
  <si>
    <t>07/10-7</t>
  </si>
  <si>
    <t>08/09-1</t>
  </si>
  <si>
    <t>08/12-1</t>
  </si>
  <si>
    <t>08/12-2</t>
  </si>
  <si>
    <t>09/04-16</t>
  </si>
  <si>
    <t>09/04-17</t>
  </si>
  <si>
    <t>09/07-1</t>
  </si>
  <si>
    <t>1</t>
  </si>
  <si>
    <t>10/04-1</t>
  </si>
  <si>
    <t>10/06-1</t>
  </si>
  <si>
    <t>10/09-2</t>
  </si>
  <si>
    <t>11/03-1</t>
  </si>
  <si>
    <t>11/03-2</t>
  </si>
  <si>
    <t>11/09-1</t>
  </si>
  <si>
    <t>11/11-1</t>
  </si>
  <si>
    <t>12/11-1</t>
  </si>
  <si>
    <t>12/11-2</t>
  </si>
  <si>
    <t>126</t>
  </si>
  <si>
    <t>13 08-5</t>
  </si>
  <si>
    <t>13/04-1</t>
  </si>
  <si>
    <t>13/04-2</t>
  </si>
  <si>
    <t>13/04-3</t>
  </si>
  <si>
    <t>13/04-4</t>
  </si>
  <si>
    <t>13/05-1</t>
  </si>
  <si>
    <t>13/08-1</t>
  </si>
  <si>
    <t>13/08-2</t>
  </si>
  <si>
    <t>13/08-3</t>
  </si>
  <si>
    <t>13/08-4</t>
  </si>
  <si>
    <t>13/08-6</t>
  </si>
  <si>
    <t>14/07-1</t>
  </si>
  <si>
    <t>14/08-1</t>
  </si>
  <si>
    <t>14/09-1</t>
  </si>
  <si>
    <t>14/12-1</t>
  </si>
  <si>
    <t>14/12-2</t>
  </si>
  <si>
    <t>14/12-3</t>
  </si>
  <si>
    <t>15/01-1</t>
  </si>
  <si>
    <t>15/04-1</t>
  </si>
  <si>
    <t>15/04-6</t>
  </si>
  <si>
    <t>15/05-2</t>
  </si>
  <si>
    <t>15/05-3</t>
  </si>
  <si>
    <t>15/10-1</t>
  </si>
  <si>
    <t>16/07-1</t>
  </si>
  <si>
    <t>16/07-2</t>
  </si>
  <si>
    <t>16/09-1</t>
  </si>
  <si>
    <t>16/09-2</t>
  </si>
  <si>
    <t>16/09-3</t>
  </si>
  <si>
    <t>16/09-4</t>
  </si>
  <si>
    <t>16/09-5</t>
  </si>
  <si>
    <t>17/04-1</t>
  </si>
  <si>
    <t>17/04-10</t>
  </si>
  <si>
    <t>17/04-11</t>
  </si>
  <si>
    <t>17/04-12</t>
  </si>
  <si>
    <t>17/04-13</t>
  </si>
  <si>
    <t>17/04-14</t>
  </si>
  <si>
    <t>17/04-15</t>
  </si>
  <si>
    <t>17/04-16</t>
  </si>
  <si>
    <t>17/04-17</t>
  </si>
  <si>
    <t>17/04-18</t>
  </si>
  <si>
    <t>17/04-19</t>
  </si>
  <si>
    <t>17/04-2</t>
  </si>
  <si>
    <t>17/04-20</t>
  </si>
  <si>
    <t>17/04-3</t>
  </si>
  <si>
    <t>17/04-4</t>
  </si>
  <si>
    <t>17/04-5</t>
  </si>
  <si>
    <t>17/04-6</t>
  </si>
  <si>
    <t>17/04-7</t>
  </si>
  <si>
    <t>17/04-8</t>
  </si>
  <si>
    <t>17/04-9</t>
  </si>
  <si>
    <t>17/07-1</t>
  </si>
  <si>
    <t>17/12-1</t>
  </si>
  <si>
    <t>18/08-1</t>
  </si>
  <si>
    <t>18/09-1</t>
  </si>
  <si>
    <t>18/12-1</t>
  </si>
  <si>
    <t>18/12-2</t>
  </si>
  <si>
    <t>18/12-3</t>
  </si>
  <si>
    <t>18/12-4</t>
  </si>
  <si>
    <t>20/08-1</t>
  </si>
  <si>
    <t>20/08-2</t>
  </si>
  <si>
    <t>20/10-1</t>
  </si>
  <si>
    <t>20/10-2</t>
  </si>
  <si>
    <t>20/10-3</t>
  </si>
  <si>
    <t>204/09-1</t>
  </si>
  <si>
    <t>21/08-1</t>
  </si>
  <si>
    <t>21/08-2</t>
  </si>
  <si>
    <t>21/09-1</t>
  </si>
  <si>
    <t>21/09-2</t>
  </si>
  <si>
    <t>21/10-1</t>
  </si>
  <si>
    <t>21/12-1</t>
  </si>
  <si>
    <t>21/12-2</t>
  </si>
  <si>
    <t>21/12-3</t>
  </si>
  <si>
    <t>22/03-11</t>
  </si>
  <si>
    <t>22/04-1</t>
  </si>
  <si>
    <t>22/04-2</t>
  </si>
  <si>
    <t>22/12-1</t>
  </si>
  <si>
    <t>22/12-2</t>
  </si>
  <si>
    <t>23/11-1</t>
  </si>
  <si>
    <t>23/11-2</t>
  </si>
  <si>
    <t>23/12-1</t>
  </si>
  <si>
    <t>23/12-2</t>
  </si>
  <si>
    <t>23/12-3</t>
  </si>
  <si>
    <t>25/09-1</t>
  </si>
  <si>
    <t>25/11-1</t>
  </si>
  <si>
    <t>25/11-2</t>
  </si>
  <si>
    <t>26/05-1</t>
  </si>
  <si>
    <t>26/05-2</t>
  </si>
  <si>
    <t>27/02-1</t>
  </si>
  <si>
    <t>28/09-1</t>
  </si>
  <si>
    <t>28/09-2</t>
  </si>
  <si>
    <t>28/09-3</t>
  </si>
  <si>
    <t>28/09-4</t>
  </si>
  <si>
    <t>28/09-5</t>
  </si>
  <si>
    <t>28/09-6</t>
  </si>
  <si>
    <t>28/09-7</t>
  </si>
  <si>
    <t>29/05-1</t>
  </si>
  <si>
    <t>29/05-2</t>
  </si>
  <si>
    <t>29/09-1</t>
  </si>
  <si>
    <t>29/1-1</t>
  </si>
  <si>
    <t>29/12-1</t>
  </si>
  <si>
    <t>29/12-2</t>
  </si>
  <si>
    <t>29/12-22</t>
  </si>
  <si>
    <t>29/12-3</t>
  </si>
  <si>
    <t>29/12-4</t>
  </si>
  <si>
    <t>30/06-1</t>
  </si>
  <si>
    <t>30/10-1</t>
  </si>
  <si>
    <t>30/10-2</t>
  </si>
  <si>
    <t>Ідентифікатор закупівлі</t>
  </si>
  <si>
    <t>Ідентифікатор лота</t>
  </si>
  <si>
    <t>Відкриті торги</t>
  </si>
  <si>
    <t>Відкриті торги з публікацією англійською мовою</t>
  </si>
  <si>
    <t>ДГ-000219804</t>
  </si>
  <si>
    <t>ДГ-000233537</t>
  </si>
  <si>
    <t>Дата публікації закупівлі</t>
  </si>
  <si>
    <t>Допорогова закупівля</t>
  </si>
  <si>
    <t>Закупівля без використання електронної системи</t>
  </si>
  <si>
    <t>Немає лотів</t>
  </si>
  <si>
    <t>Номер договору</t>
  </si>
  <si>
    <t>Очікувана вартість закупівлі</t>
  </si>
  <si>
    <t>Очікувана вартість лота</t>
  </si>
  <si>
    <t>Переговорна процедура</t>
  </si>
  <si>
    <t>Спрощена закупівля</t>
  </si>
  <si>
    <t>Статус</t>
  </si>
  <si>
    <t>Сума укладеного договору</t>
  </si>
  <si>
    <t>Тип процедури</t>
  </si>
  <si>
    <t>завершений</t>
  </si>
  <si>
    <t>завершено</t>
  </si>
  <si>
    <t>ДК 021:2015: 75250000-3 - Послуги пожежних і рятувальних служб (послуги з поверхневого вогнезахисного просочування)</t>
  </si>
  <si>
    <t>ДК 021:2015: 31680000-6 - Електричне приладдя та супутні товари до електричного обладнання (мікшерний пульт)</t>
  </si>
  <si>
    <t>ДК 021:2015: 31680000-6 - Електричне приладдя та супутні товари до електричного обладнання (радіосистема, мікрофонний кабель)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</si>
  <si>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«Дошкільний навчальний заклад (ясла-садок) №267» ДМР за адресою: м. Дніпро, вул. С. Ковалевської, 55 А, код ЄДРПОУ 34228504 з монтажем (реконструкція). Корегування»)</t>
  </si>
  <si>
    <t>ДК 021:2015: 32320000-2 - Телевізійне й аудіовізуальне обладнання (Інтерактивна дошка SBM680V)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</si>
  <si>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"Середня загальноосвітня школа №74" ДМР за адресою: м. Дніпро, вул. Караваєва, 60, код ЄДРПОУ 26458475 з монтажем (реконструкція). Корегування»)</t>
  </si>
  <si>
    <t>ДК 021:2015: 32320000-2 - Телевізійне й аудіовізуальне обладнання (інтерактивна дошка)</t>
  </si>
  <si>
    <t>ДК 021:2015: 71240000-2 - Архітектурні, інженерні та планувальні послуги (Послуги з авторського нагляду за будівництвом об’єктів)</t>
  </si>
  <si>
    <t>ДК 021:2015: 71320000-7 - Послуги з інженерного проектування (Розробка проектно-кошторисної документації по об’єкту: «Реконструкція приміщення Комунального закладу освіти «Середня загальноосвітня школа №116» Дніпровської міської ради за адресою: м. Дніпро, вул. Передова, 601, код ЄДРПОУ 26460101 шляхом влаштування системи пожежної сигналізації, системи оповіщення про пожежу та управління евакуацією людей»)</t>
  </si>
  <si>
    <t>ДК 021:2015: 35120000-1 - «Системи та пристрої нагляду та охорони»(плата розширення)</t>
  </si>
  <si>
    <t>ДК 021:2015: 32330000-5 - Апаратура для запису та відтворення аудіо- та відеоматеріалу (Комплекти «Блогери освітнього простору»)</t>
  </si>
  <si>
    <t>ДК 021:2015: 44510000-8 - Знаряддя (Знаряддя)</t>
  </si>
  <si>
    <t>ДК 021:2015: 30210000-4 - Машини для обробки даних (апаратна частина) (Ноутбук, планшет)</t>
  </si>
  <si>
    <t xml:space="preserve">ДК 021:2015: 79710000-4 - Охоронні послуги (Послуги з централізованої пультової охорони приміщень та території за допомогою технічних засобів, спостереження за станом засобів тривожної сигналізації з оперативним виїздом групи реагування та технічного обслуговування засобів охоронної сигналізації)
</t>
  </si>
  <si>
    <t>ДК 021:2015: 30210000-4 - Машини для обробки даних (апаратна частина)( Персональний комп'ютер форм-фактора ноутбук)</t>
  </si>
  <si>
    <t>ДК 021:2015: 32320000-2 - Телевізійне й аудіовізуальне обладнання (Телевізійне й аудіовізуальне обладнання)</t>
  </si>
  <si>
    <t>ДК 021:2015: 39110000-6 - Сидіння, стільці та супутні вироби і частини до них (Крісла офісні)</t>
  </si>
  <si>
    <t>ДК 021:2015: 72260000-5 - Послуги, пов’язані з програмним забезпеченням (Послуги з розробки,  впровадження та підтримки  системи на базі ПЗ Акцент 7.40)</t>
  </si>
  <si>
    <t>ДК 021:2015: 71240000-2 - Архітектурні, інженерні та планувальні послуги (Послуги з технічного нагляду за будівництвом об’єктів)</t>
  </si>
  <si>
    <t xml:space="preserve">ДК 021:2015: 30210000-4 - Машини для обробки даних (апаратна частина) (комп’ютерне обладнання)
</t>
  </si>
  <si>
    <t>ДК 021:2015: 71630000-3 - Послуги з технічного огляду та випробовувань (Заміри опору ізоляції, вимірювання заземлення, перехідного опору, вимірювання опору петлі «Фаза-Нуль»)</t>
  </si>
  <si>
    <t>ДК 021:2015: 45310000-3 - Електромонтажні роботи (Реконструкція приміщення Комунального закладу освіти «Дошкільний навчальний заклад (ясла-садок) № 343 комбінованого типу» Дніпровської міської ради за адресою: м. Дніпро, житловий масив Тополя-3, 13 А, код ЄДРПОУ 33974091 шляхом влаштування системи пожежної сигналізації, системи оповіщення про пожежу та управління евакуацією людей)</t>
  </si>
  <si>
    <t>ДК 021:2015: 32320000-2 - Телевізійне й аудіовізуальне обладнання (Інтерактивна підлога)</t>
  </si>
  <si>
    <t xml:space="preserve">ДК 021:2015: 30210000-4 - Машини для обробки даних (апаратна частина) (Ноутбук)
</t>
  </si>
  <si>
    <t xml:space="preserve">ДК 021:2015: 32320000-2 - Телевізійне й аудіовізуальне обладнання (Мультимедійний комплект)
</t>
  </si>
  <si>
    <t>ДК 021:2015: 30210000-4 - Машини для обробки даних (апаратна частина)(Комплекти комп’ютерного обладнання для ресурсних кімнат)</t>
  </si>
  <si>
    <t>ДК 021:2015: 72410000-7 - Послуги провайдерів (Послуги доступу до мережі Інтернет)</t>
  </si>
  <si>
    <t>ДК 021:2015: 50320000-4 - Послуги з ремонту і технічного обслуговування персональних комп’ютерів (Комплексне абонентське обслуговування комп’ютерної та периферійної техніки):Лот №1</t>
  </si>
  <si>
    <t>ДК 021:2015: 50320000-4 - Послуги з ремонту і технічного обслуговування персональних комп’ютерів (Комплексне абонентське обслуговування комп’ютерної та периферійної техніки):Лот №2</t>
  </si>
  <si>
    <t>ДК 021:2015: 50320000-4 - Послуги з ремонту і технічного обслуговування персональних комп’ютерів (Комплексне абонентське обслуговування комп’ютерної та периферійної техніки):Лот №3</t>
  </si>
  <si>
    <t>ДК 021:2015: 51110000-6 - Послуги зі встановлення електричного обладнання (Послуги зі встановлення електричного розподільного та контрольного обладнання)</t>
  </si>
  <si>
    <t xml:space="preserve">ДК 021:2015: 30230000-0 - Комп’ютерне обладнання
(Модуль оперативної пам’яті)
</t>
  </si>
  <si>
    <t xml:space="preserve">ДК 021:2015: 72410000-7 - Послуги провайдерів (Послуги доступу до мережі Інтернет)
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</si>
  <si>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"Дошкільний навчальний заклад (ясла-садок) № 192 комбінованого типу" ДМР за адресою: м. Дніпро, просп. О. Поля, 78 А, код ЄДРПОУ 26236088 з монтажем (реконструкція). Корегування»)</t>
  </si>
  <si>
    <t>ДК 021:2015: 50410000-2 - Послуги з ремонту і технічного обслуговування вимірювальних, випробувальних і контрольних приладів (Послуги з технічного обслуговування систем протипожежного захисту з виведенням на пульт центрального спостереження)</t>
  </si>
  <si>
    <t>ДК 021:2015: 50610000-4 - Послуги з ремонту і технічного обслуговування захисного обладнання (Технічне обслуговування автоматизованих систем оповіщення населення)</t>
  </si>
  <si>
    <t>ДК 021:2015: 31430000-9 - Електричні акумулятори (Акумулятори)</t>
  </si>
  <si>
    <t>ДК 021:2015: 45310000-3 - Електромонтажні роботи (роботи з розробки проектно-кошторисної документації)</t>
  </si>
  <si>
    <t>ДК 021:2015: 72540000-2 - Послуги з модернізації комп’ютерів (Модернізація комп’ютера)</t>
  </si>
  <si>
    <t>ДК 021:2015: 42960000-3 - Системи керування та контролю, друкарське і графічне обладнання та обладнання для автоматизації офісу й обробки інформації (Комплект «Графічне обладнання для автоматизації та обробки інформації»)</t>
  </si>
  <si>
    <t xml:space="preserve">ДК 021:2015: 30230000-0 - Комп’ютерне обладнання (Багатофункціональний пристрій)
</t>
  </si>
  <si>
    <t>ДК 021:2015: 30210000-4 - Машини для обробки даних (апаратна частина) (комп’ютерне обладнання)</t>
  </si>
  <si>
    <t>ДК 021:2015: 30230000-0 - Комп’ютерне обладнання (Багатофункціональний пристрій)</t>
  </si>
  <si>
    <t>ДК 021:2015: 30230000-0 - Комп’ютерне обладнання (Пристрій для зчитування DVD).</t>
  </si>
  <si>
    <t>ДК 021:2015: 31430000-9 - Електричні акумулятори (Акумулятор)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</si>
  <si>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«Дошкільний навчальний заклад (ясла-садок) № 164 комбінованого типу» ДМР за адресою: м. Дніпро, вул. Севастопольська, 15, код ЄДРПОУ 34561065 з монтажем (реконструкція). Корегування»)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</si>
  <si>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"Середня загальноосвітня школа №8" ДМР за адресою: м. Дніпро, вул. Прапорна, 23, код ЄДРПОУ 33275580 з монтажем (реконструкція). Корегування»)</t>
  </si>
  <si>
    <t>ДК 021:2015: 30210000-4 - Машини для обробки даних (апаратна частина) (ноутбук)</t>
  </si>
  <si>
    <t>ДК 021:2015: 32340000-8 - Мікрофони та гучномовці (вокальний мікрофон, мікрофонна стійка)</t>
  </si>
  <si>
    <t>ДК 021:2015: 51700000-9 - Послуги зі встановлення протипожежного устаткування (Послуги по відновленню і налагодженню системи протипожежної сигналізації у Комунальному закладі освіти "Середня загальноосвітня школа № 39" Дніпровської міської ради)</t>
  </si>
  <si>
    <t>ДК 021:2015: 31680000-6 - Електричне приладдя та супутні товари до електричного обладнання (мікшерний пульт, акустичний комплект)</t>
  </si>
  <si>
    <t>ДК 021:2015: 71320000-7 - Послуги з інженерного проектування (Система пожежної сигналізації, система оповіщення про пожежу та управління евакуацією людей у приміщенні Комунального закладу освіти "Навчально-виховний комплекс № 100 "Загальноосвітній навчальний заклад I-II ступенів - ліцей"  ДМР за адресою: м. Дніпро, пл. Успенська, 1, код ЄДРПОУ 26461617 з монтажем. Мала школа (реконструкція). Корегування)</t>
  </si>
  <si>
    <t>ДК 021:2015: 32340000-8 - Мікрофони та гучномовці (комплект медіа зв'язку)</t>
  </si>
  <si>
    <t>ДК 021:2015: 71320000-7 - Послуги з інженерного проектування (Розробка проектно-кошторисної документації по об’єкту: «Реконструкція приміщення Комунального закладу освіти «Спеціалізована школа №67 еколого-економічного профілю» Дніпровської міської ради за адресою: м. Дніпро, пров. Євгена Коновальця, 6, код ЄДРПОУ 26460199 шляхом влаштування системи пожежної сигналізації, системи оповіщення про пожежу та управління евакуацією людей)</t>
  </si>
  <si>
    <t>ДК 021:2015: 79810000-5 - Друкарські послуги (Створення заяви – анкети особи у закладі загальної середньої освіти)</t>
  </si>
  <si>
    <t>ДК 021:2015: 30210000-4 - Машини для обробки даних (апаратна частина) (Планшетний ПК)</t>
  </si>
  <si>
    <t>ДК 021:2015: 30230000-0 - Комп’ютерне обладнання (Комплекти периферійного обладнання для навчання дітей з особливими освітніми потребами, які навчаються в інклюзивних класах)</t>
  </si>
  <si>
    <t xml:space="preserve">ДК 021:2015: 32320000-2 - Телевізійне й аудіовізуальне обладнання (Телевізор)
</t>
  </si>
  <si>
    <t xml:space="preserve">ДК 021:2015: 32420000-3 - Мережеве обладнання (Маршрутизатор мережевий)
</t>
  </si>
  <si>
    <t xml:space="preserve">ДК 021:2015: 30230000-0 - Комп’ютерне обладнання (Інтерактивний дисплей)
</t>
  </si>
  <si>
    <t xml:space="preserve">ДК 021:2015: 30120000-6 - Фотокопіювальне та поліграфічне обладнання для офсетного друку (Картриджі з тонером, контейнери для чорнил)
</t>
  </si>
  <si>
    <t xml:space="preserve">ДК 021:2015: 31710000-6 - Електронне обладнання (програмно-апаратний комплекс «Моніторинг учнів 4.1»)
</t>
  </si>
  <si>
    <t>ДК 021:2015: 44480000-8 - Протипожежне обладнання різне (Протипожежне обладнання)</t>
  </si>
  <si>
    <t xml:space="preserve">ДК 021:2015: 79960000-1 - Послуги фотографів і супутні послуги (Послуги з обробки фотографій)
</t>
  </si>
  <si>
    <t>ДК 021:2015: 50310000-1 - Технічне обслуговування і ремонт офісної техніки (Заправка картриджів)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</si>
  <si>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"Дошкільний навчальний заклад (ясла-садок) №206" ДМР за адресою: м. Дніпро, шосе Донецьке, 126, код ЄДРПОУ 34228326 з монтажем (реконструкція). Корегування»)</t>
  </si>
  <si>
    <t>ДК 021:2015: 71320000-7 - Послуги з інженерного проектування (Розробка проектно-кошторисної документації по об’єкту: «Реконструкція приміщення Комунального закладу освіти «Спеціалізована середня загальноосвітня школа № 22 з поглибленим вивченням іноземної мови» Дніпровської міської ради за адресою: м. Дніпро, вул. Нахімова, 57, код ЄДРПОУ 33422311 шляхом влаштування системи пожежної сигналізації, системи оповіщення про пожежу та управління евакуацією людей»)</t>
  </si>
  <si>
    <t>ДК 021:2015: 30210000-4 - Машини для обробки даних (апаратна частина)(Комплект комп’ютерного обладнання для КУ "ІНКЛЮЗИВНО-РЕСУРСНИЙ ЦЕНТР № 2" ДМР)</t>
  </si>
  <si>
    <t xml:space="preserve">ДК 021:2015: 30230000-0 - Комп’ютерне обладнання (Спеціалізований накопичувач)
</t>
  </si>
  <si>
    <t>ДК 021:2015: 42960000-3 - Системи керування та контролю, друкарське і графічне обладнання та обладнання для автоматизації офісу й обробки інформації (Обладнання для передачі та обробки інформації)</t>
  </si>
  <si>
    <t>ДК 021:2015: 32420000-3 - Мережеве обладнання (Комплекти мережевого обладнання)</t>
  </si>
  <si>
    <t>ДК 021:2015: 72250000-2 - Послуги, пов’язані із системами та підтримкою (Послуги зі створення інформаційного комплекту «Учень Дніпра - користувач комп’ютерної програми «Автоматизована система «ШКОЛА»)</t>
  </si>
  <si>
    <t>ДК 021:2015: 39830000-9 - Продукція для чищення (Продукція для чищення)</t>
  </si>
  <si>
    <t>ДК 021:2015: 71320000-7 - Послуги з інженерного проектування (Реконструкція приміщення Комунального закладу освіти «Навчально-виховний комплекс №139 «Загальноосвітній навчальний заклад - центр творчості «Дума» Дніпровської міської ради за адресою: м. Дніпро, вул. Березинська, 4, код ЄДРПОУ 24445669 шляхом влаштування системи пожежної сигналізації, системи оповіщення про пожежу та управління евакуацією людей)</t>
  </si>
  <si>
    <t>ДК 021:2015: 50410000-2 - Послуги з ремонту і технічного обслуговування вимірювальних, випробувальних і контрольних приладів (Ремонт, випробування, зарядження та перезарядження вогнегасників)</t>
  </si>
  <si>
    <t>ДК 021:2015: 32320000-2 - Телевізійне й аудіовізуальне обладнання (Телевизор Satelit 43F9000T)</t>
  </si>
  <si>
    <t>ДК 021:2015: 30190000-7 - Офісне устаткування та приладдя різне</t>
  </si>
  <si>
    <t>ДК 021:2015: 31680000-6 - Електричне приладдя та супутні товари до електричного обладнання (мікшерний пульт, акустичний комплект, мікрофон)</t>
  </si>
  <si>
    <t>ДК 021:2015: 72820000-4 - Послуги з модернізації комп’ютерів (Тестування та відновлення робочого стану принтера А3)</t>
  </si>
  <si>
    <t>ДК 021:2015: 51700000-9 - Послуги зі встановлення протипожежного устаткування (Послуги по відновленню і налагодженню системи протипожежної сигналізації у Комунальному закладі освіти "Спеціалізована школа № 13" Дніпровської міської ради)</t>
  </si>
  <si>
    <t>ДК 021:2015: 32260000-3 - Обладнання для передавання даних (Комутатор USB2.0 D-Link DUB-H7 7 port powered + 1.8м cable)</t>
  </si>
  <si>
    <t>ДК 021:2015: 30210000-4 - Машини для обробки даних (апаратна частина)(Персональний комп’ютер)</t>
  </si>
  <si>
    <t>ДК 021:2015: 31680000-6 -  Електричне приладдя та супутні товари до електричного обладнання (мікшерний пульт, акустичний комплект)</t>
  </si>
  <si>
    <t>ДК 021:2015: 48440000-4 - пакети програмного забезпечення для фінансового аналізу та бухгалтерського обліку (Постачання примірника та пакетів оновлень (компонентів) комп'ютерної програми "M.E.Doc" з правом використання на рік (Модуль "Звітність") Акція. Мережева версія.)</t>
  </si>
  <si>
    <t>ДК 021:2015: 51700000-9 - Послуги зі встановлення протипожежного устаткування (Послуги по відновленню і налагодженню системи протипожежної сигналізації у Комунальному закладі освіти "Навчально-виховний комплекс № 148 Дніпровської міської ради)</t>
  </si>
  <si>
    <t xml:space="preserve">ДК 021:2015: 31710000-6 - Електронне обладнання (програмно-апаратний комплекс «Безпечна школа»)
</t>
  </si>
  <si>
    <t>ДК 021:2015: 32340000-8 - Мікрофони та гучномовці (Акустична система).</t>
  </si>
  <si>
    <t>ДК 021:2015: 30230000-0 - (Системний блок)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</si>
  <si>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"Дошкільний навчальний заклад (ясла-садок) № 302 комбінованого типу" ДМР за адресою: м. Дніпро, просп. Героїв, 39, код ЄДРПОУ 34498313 з монтажем (реконструкція). Корегування»)</t>
  </si>
  <si>
    <t>ДК 021:2015: 71320000-7 - Послуги з інженерного проектування (Розробка проектно-кошторисної документації по об’єкту: «Реконструкція приміщення Комунального закладу освіти «Навчально-виховний комплекс №139 «Загальноосвітній навчальний заклад - центр творчості «Дума» Дніпровської міської ради за адресою: м. Дніпро, вул. Березинська, 4, код ЄДРПОУ 24445669 шляхом влаштування системи пожежної сигналізації, системи оповіщення про пожежу та управління евакуацією людей»)</t>
  </si>
  <si>
    <t>ДК 021:2015: 71320000-7 - Послуги з інженерного проектування (Система пожежної сигналізації, система оповіщення про пожежу та управління евакуацією людей у приміщенні Комунального закладу освіти "Навчально-виховний комплекс № 111 "спеціалізована школа-дошкільний навчальний заклад" ДМР за адресою: м. Дніпро, просп. Героїв, 29, код ЄДРПОУ 26459730 з монтажем (реконструкція). Корегування»)</t>
  </si>
  <si>
    <t>ДК 021:2015: 42990000-2 - Машини спеціального призначення різні (Ламінатор Agent LM-A3 125 silver)</t>
  </si>
  <si>
    <t>ДК 021:2015: 79710000-4 - Охоронні послуги (Послуги з централізованої пультової охорони приміщень та території за допомогою технічних засобів, спостереження за станом засобів тривожної сигналізації з оперативним виїздом групи реагування та технічного обслуговування засобів охоронної сигналізації)</t>
  </si>
  <si>
    <t>ДК 021:2015: 35120000-1 - Системи та пристрої нагляду та охорони (Системи на основі магнітних карток)</t>
  </si>
  <si>
    <t>ДК 021:2015: 33120000-7 - Системи реєстрації медичної інформації та дослідне обладнання (Медичне обладнання)</t>
  </si>
  <si>
    <t xml:space="preserve">ДК 021:2015: 35110000-8 - Протипожежне, рятувальне та захисне обладнання (Вогнегасники)
</t>
  </si>
  <si>
    <t>ДК 021:2015: 45310000-3 - Електромонтажні роботи (Реконструкція приміщення Комунального закладу освіти «Навчально-виховний комплекс №139 «Загальноосвітній навчальний заклад - центр творчості «Дума» Дніпровської міської ради за адресою: м. Дніпро, вул. Березинська, 4, код ЄДРПОУ 24445669  шляхом влаштування системи пожежної сигналізації, системи оповіщення про пожежу та управління евакуацією людей)</t>
  </si>
  <si>
    <t xml:space="preserve">ДК 021:2015: 42961100-1 - Системи керування та контролю, друкарське і графічне обладнання та обладнання для автоматизації офісу й обробки інформації (Комплект «Система контролю доступу»)
</t>
  </si>
  <si>
    <t>ДК 021:2015: 44320000-9 - Кабелі та супутня продукція (Кабельна продукція з монтажем)</t>
  </si>
  <si>
    <t>ДК 021:2015: 51220000-0 - Послуги зі встановлення контрольного обладнання (Послуги зі встановлення контрольного обладнання)</t>
  </si>
  <si>
    <t>ДК 021:2015: 30230000-0 - Комп’ютерне обладнання (принтер лазерний HP LJ Pro M501dn, Багатофункціональний пристрій Canon MF3010)</t>
  </si>
  <si>
    <t>ДК 021:2015: 71320000-7 - Послуги з інженерного проектування (Розробка проектно-кошторисної документації по об’єкту: «Реконструкція приміщення Комунального закладу освіти «Дошкільний навчальний заклад (ясла-садок) № 343 комбінованого типу» Дніпровської міської ради за адресою: м. Дніпро, житловий масив Тополя-3, 13 А, код ЄДРПОУ 33974091 шляхом влаштування системи пожежної сигналізації, системи оповіщення про пожежу та управління евакуацією людей»)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</si>
  <si>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"Дошкільний навчальний заклад (ясла-садок) № 378" ДМР за адресою: м. Дніпро, просп. Героїв, 16, код ЄДРПОУ 36641922 з монтажем (реконструкція). Корегування»)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</si>
  <si>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"Дошкільний навчальний заклад (ясла-садок) № 336 комбінованого типу" ДМР за адресою: м. Дніпро, вул. Метробудівська, 4 Д, код ЄДРПОУ 36495100 з монтажем (реконструкція). Корегування»)</t>
  </si>
  <si>
    <t>ДК 021:2015: 32250000-0 - Мобільні телефони (Мобільний телефон)</t>
  </si>
  <si>
    <t xml:space="preserve">ДК 021:2015: 44220000-8 - Столярні вироби (Протипожежні двері)
</t>
  </si>
  <si>
    <t>ДК 021:2015: 30210000-4 - Машини для обробки даних (апаратна частина) (Комп’ютерне обладнання)</t>
  </si>
  <si>
    <t>ДК 021:2015: 45310000-3 - Електромонтажні роботи (Реконструкція приміщення Комунального закладу освіти «Спеціалізована школа №67 еколого-економічного профілю» Дніпровської міської ради за адресою: м. Дніпро, пров. Євгена Коновальця, 6, код ЄДРПОУ 26460199 шляхом влаштування системи пожежної сигналізації, системи оповіщення про пожежу та управління евакуацією людей)</t>
  </si>
  <si>
    <t>ДК 021:2015: 30210000-4 - Машини для обробки даних (апаратна частина) (Комплекти комп’ютерного обладнання для навчання дітей з особливими освітніми потребами, які навчаються в інклюзивних класах)</t>
  </si>
  <si>
    <t>ДК 021:2015: 42990000-2 - Машини спеціального призначення різні (Ламінатор формату А4)</t>
  </si>
  <si>
    <t>ДК 021:2015: 72260000-5 - Послуги зі встановлення, постачання та впровадження системи управління даними</t>
  </si>
  <si>
    <t>ДК 021:2015: 32320000-2 - Телевізійне й аудіовізуальне обладнання (Комплекти мультимедійного обладнання для навчання дітей з особливими освітніми потребами, які навчаються в інклюзивних класах)</t>
  </si>
  <si>
    <t>ДК 021:2015: 48410000-5 - Пакети програмного забезпечення для управління інвестиціями та підготовки податкової звітності (Пакети програмного забезпечення для управління інвестиціями та підготовки податкової звітності)</t>
  </si>
  <si>
    <t>ДК 021:2015: 32340000-8 - Мікрофони та гучномовці (колонка, мікрофон)</t>
  </si>
  <si>
    <t>ДК 021:2015: 42990000-2 - Машини спеціального призначення різні (Ламінатор)</t>
  </si>
  <si>
    <t>ДК 021:2015: 32550000-3 - Телефонне обладнання (Комплект домофонного обладнання)</t>
  </si>
  <si>
    <t>ДК 021:2015: 30210000-4 - 30210000-4 Машини для обробки даних (апаратна частина) (ноутбук)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</si>
  <si>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"Навчально-виховний комплекс № 100 "Загальноосвітній навчальний заклад I-II ступенів - ліцей" ДМР за адресою: м. Дніпро, пл. Успенська, 1, код ЄДРПОУ 26461617 з монтажем. Мала школа (реконструкція). Корегування»)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</si>
  <si>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"Ліцей митно-податкової справи з посиленою військово-фізичною підготовкою при Університеті митної справи та фінансів" ДМР за адресою: м. Дніпро, вул. Космодромна, 7, код ЄДРПОУ 36574474 з монтажем (реконструкція). Корегування»)</t>
  </si>
  <si>
    <t>ДК 021:2015: 71320000-7 - Послуги з інженерного проектування (Система пожежної сигналізації, система оповіщення про пожежу та управління евакуацією людей у приміщенні Комунального закладу освіти "Навчально-виховний комплекс № 48 "школа І-ІІІ ступенів-дошкільний навчальний заклад (дитячий садок)" ДМР за адресою: м. Дніпро, вул. О. Кониського, 79, код ЄДРПОУ 26509149 з монтажем. Будівля школи (реконструкція). Корегування»)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</si>
  <si>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"Дошкільний навчальний заклад (ясла-садок) № 400" ДМР за адресою: м. Дніпро, пров. Крушельницької, 16, код ЄДРПОУ 26510052 з монтажем (реконструкція). Корегування»)</t>
  </si>
  <si>
    <t>ДК 021:2015: 30230000-0 - Комп’ютерне обладнання (флешка)</t>
  </si>
  <si>
    <t xml:space="preserve">ДК 021:2015: 31710000-6 - Електронне обладнання (програмно-апаратний комплекс «Моніторинг учнів 4.2»)
</t>
  </si>
  <si>
    <t>ДК 021:2015: 30210000-4 - Машини для обробки даних (апаратна частина) (Комп’ютерне обладнання для кабінету англійської мови)</t>
  </si>
  <si>
    <t xml:space="preserve">ДК 021:2015: 72250000-2 - Послуги, пов’язані із системами та підтримкою (Послуги зі створення інформаційного комплекту «Учень Дніпра - користувач комп’ютерної програми «Автоматизована система «ШКОЛА»)
</t>
  </si>
  <si>
    <t>ДК 021:2015: 30190000-7 - Офісне устаткування та приладдя різне (Канцелярські товари).</t>
  </si>
  <si>
    <t>ДК 021:2015: 30210000-4 - Машини для обробки даних (апаратна частина) (Комплект комп’ютерного обладнання для КЗО «СШ № 45» ДМР)</t>
  </si>
  <si>
    <t>ДК 021:2015: 72260000-5 - Послуги, пов’язані з програмним забезпеченням (Послуги з постачання інформаційної системи «Програмне забезпечення для системи контролю безпеки в освітніх закладах м. Дніпра)</t>
  </si>
  <si>
    <t xml:space="preserve">ДК 021:2015: 30230000-0 - Комп’ютерне обладнання (Принтер, багатофункціональний пристрій)
</t>
  </si>
  <si>
    <t>ДК 021:2015: 50410000-2 - Послуги з ремонту і технічного обслуговування вимірювальних, випробувальних і контрольних приладів (Пожежно-технічне обстеження комунальних закладів освіти Дніпровської міської ради (ревізія пожежних гідрантів, технічне обслуговування пожежних кран комплектів та перекантовка рукавів)</t>
  </si>
  <si>
    <t xml:space="preserve">ДК 021:2015: 32420000-3 - Мережеве обладнання (Комплект мережевого обладнання)
</t>
  </si>
  <si>
    <t>ДК 021:2015: 32230000-4 - Апаратура для передавання радіосигналу з приймальним пристроєм (Комплект системи відеоспостереження для СЗШ № 112)</t>
  </si>
  <si>
    <t>ДК 021:2015: 45310000-3 - Електромонтажні роботи (Реконструкція приміщення Комунального закладу освіти «Середня загальноосвітня школа №116» Дніпровської міської ради за адресою: м. Дніпро, вул. Передова, 601, код ЄДРПОУ 26460101 шляхом влаштування системи пожежної сигналізації, системи оповіщення про пожежу та управління евакуацією людей)</t>
  </si>
  <si>
    <t>ДК 021:2015: 30210000-4 - Машини для обробки даних (апаратна частина)(Моноблок)</t>
  </si>
  <si>
    <t>ДК 021:2015: 33190000-8 - Медичне обладнання та вироби медичного призначення різні (Аптечка офісна навісна стандарт)</t>
  </si>
  <si>
    <t>ДК 021:2015: 22470000-5 - Посібники (Інструкція щодо заповнення заяви-анкети особи у закладі загальної середньої освіти)</t>
  </si>
  <si>
    <t>ДК 021:2015: 32340000-8 - Мікрофони та гучномовці (радіомікрофон, підсилювач)</t>
  </si>
  <si>
    <t>ДК 021:2015: 32540000-0 - Комутаційні щити (Комутаційне обладнання)</t>
  </si>
  <si>
    <t>ДК 021:2015: 32440000-9 - 32440000-9: Телеметричне та термінальне обладнання (Термінальне обладнання)</t>
  </si>
  <si>
    <t>ДК 021:2015: 71320000-7 - Послуги з інженерного проектування (Корегування проектно-кошторисної документації за об’єктом: «Система пожежної сигналізації, система оповіщення про пожежу та управління евакуацією людей у приміщенні Комунального закладу освіти "Міська спеціальна вечірня (змінна) школа II – III ступенів» ДМР за адресою: м. Дніпро, вул. Андрія Фабра, 16, код ЄДРПОУ 26463008 з монтажем (реконструкція). Корегування»)</t>
  </si>
  <si>
    <t>ДК 021:2015: 51700000-9 - Послуги зі встановлення протипожежного устаткування (Послуги по відновленню і налагодженню системи протипожежної сигналізації у Комунальному закладі освіти "Навчально-виховний комплекс № 130 "Загальноосвітній навчальний заклад І ступеня-гімназія" Дніпровської міської ради)</t>
  </si>
  <si>
    <t>Предмет договору</t>
  </si>
  <si>
    <t xml:space="preserve">Обгрунтування технічних та якісних характеристик </t>
  </si>
  <si>
    <t>Технічні та якісні характеристики предмета закупівлі розроблені відповідно до наявної потреби, для забезпечення роботи підприємства. Технічні, якісні та кількісні характеристики предмета закупівлі визначені у відповідному додатку до тендерної документації / оголошення</t>
  </si>
  <si>
    <t>Методика визначення очікуваної вартості предмета закупівлі</t>
  </si>
  <si>
    <t>Розрахунок очікуваної вартості товарів/послуг методом порівняння ринкових цін</t>
  </si>
  <si>
    <t>Розмір бюджетного призначення</t>
  </si>
  <si>
    <t>№ з/п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</si>
</sst>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" fontId="1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4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4" fontId="1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y.zakupki.prom.ua/remote/dispatcher/state_purchase_view/19098722" TargetMode="External"/><Relationship Id="rId117" Type="http://schemas.openxmlformats.org/officeDocument/2006/relationships/hyperlink" Target="https://my.zakupki.prom.ua/remote/dispatcher/state_purchase_view/19669474" TargetMode="External"/><Relationship Id="rId21" Type="http://schemas.openxmlformats.org/officeDocument/2006/relationships/hyperlink" Target="https://my.zakupki.prom.ua/remote/dispatcher/state_purchase_view/16904610" TargetMode="External"/><Relationship Id="rId42" Type="http://schemas.openxmlformats.org/officeDocument/2006/relationships/hyperlink" Target="https://my.zakupki.prom.ua/remote/dispatcher/state_purchase_view/16945840" TargetMode="External"/><Relationship Id="rId47" Type="http://schemas.openxmlformats.org/officeDocument/2006/relationships/hyperlink" Target="https://my.zakupki.prom.ua/remote/dispatcher/state_purchase_view/19156160" TargetMode="External"/><Relationship Id="rId63" Type="http://schemas.openxmlformats.org/officeDocument/2006/relationships/hyperlink" Target="https://my.zakupki.prom.ua/remote/dispatcher/state_purchase_view/22573884" TargetMode="External"/><Relationship Id="rId68" Type="http://schemas.openxmlformats.org/officeDocument/2006/relationships/hyperlink" Target="https://my.zakupki.prom.ua/remote/dispatcher/state_purchase_view/16411834" TargetMode="External"/><Relationship Id="rId84" Type="http://schemas.openxmlformats.org/officeDocument/2006/relationships/hyperlink" Target="https://my.zakupki.prom.ua/remote/dispatcher/state_purchase_view/17001121" TargetMode="External"/><Relationship Id="rId89" Type="http://schemas.openxmlformats.org/officeDocument/2006/relationships/hyperlink" Target="https://my.zakupki.prom.ua/remote/dispatcher/state_purchase_view/19629473" TargetMode="External"/><Relationship Id="rId112" Type="http://schemas.openxmlformats.org/officeDocument/2006/relationships/hyperlink" Target="https://my.zakupki.prom.ua/remote/dispatcher/state_purchase_view/18737488" TargetMode="External"/><Relationship Id="rId133" Type="http://schemas.openxmlformats.org/officeDocument/2006/relationships/hyperlink" Target="https://my.zakupki.prom.ua/remote/dispatcher/state_purchase_view/16404813" TargetMode="External"/><Relationship Id="rId138" Type="http://schemas.openxmlformats.org/officeDocument/2006/relationships/hyperlink" Target="https://my.zakupki.prom.ua/remote/dispatcher/state_purchase_view/21654556" TargetMode="External"/><Relationship Id="rId154" Type="http://schemas.openxmlformats.org/officeDocument/2006/relationships/hyperlink" Target="https://my.zakupki.prom.ua/remote/dispatcher/state_purchase_view/19664415" TargetMode="External"/><Relationship Id="rId159" Type="http://schemas.openxmlformats.org/officeDocument/2006/relationships/hyperlink" Target="https://my.zakupki.prom.ua/remote/dispatcher/state_purchase_view/22785911" TargetMode="External"/><Relationship Id="rId170" Type="http://schemas.openxmlformats.org/officeDocument/2006/relationships/printerSettings" Target="../printerSettings/printerSettings1.bin"/><Relationship Id="rId16" Type="http://schemas.openxmlformats.org/officeDocument/2006/relationships/hyperlink" Target="https://my.zakupki.prom.ua/remote/dispatcher/state_purchase_view/20885651" TargetMode="External"/><Relationship Id="rId107" Type="http://schemas.openxmlformats.org/officeDocument/2006/relationships/hyperlink" Target="https://my.zakupki.prom.ua/remote/dispatcher/state_purchase_view/20768009" TargetMode="External"/><Relationship Id="rId11" Type="http://schemas.openxmlformats.org/officeDocument/2006/relationships/hyperlink" Target="https://my.zakupki.prom.ua/remote/dispatcher/state_purchase_view/18710500" TargetMode="External"/><Relationship Id="rId32" Type="http://schemas.openxmlformats.org/officeDocument/2006/relationships/hyperlink" Target="https://my.zakupki.prom.ua/remote/dispatcher/state_purchase_view/15518480" TargetMode="External"/><Relationship Id="rId37" Type="http://schemas.openxmlformats.org/officeDocument/2006/relationships/hyperlink" Target="https://my.zakupki.prom.ua/remote/dispatcher/state_purchase_view/19668887" TargetMode="External"/><Relationship Id="rId53" Type="http://schemas.openxmlformats.org/officeDocument/2006/relationships/hyperlink" Target="https://my.zakupki.prom.ua/remote/dispatcher/state_purchase_view/16414599" TargetMode="External"/><Relationship Id="rId58" Type="http://schemas.openxmlformats.org/officeDocument/2006/relationships/hyperlink" Target="https://my.zakupki.prom.ua/remote/dispatcher/state_purchase_view/20372412" TargetMode="External"/><Relationship Id="rId74" Type="http://schemas.openxmlformats.org/officeDocument/2006/relationships/hyperlink" Target="https://my.zakupki.prom.ua/remote/dispatcher/state_purchase_view/19131778" TargetMode="External"/><Relationship Id="rId79" Type="http://schemas.openxmlformats.org/officeDocument/2006/relationships/hyperlink" Target="https://my.zakupki.prom.ua/remote/dispatcher/state_purchase_view/21034210" TargetMode="External"/><Relationship Id="rId102" Type="http://schemas.openxmlformats.org/officeDocument/2006/relationships/hyperlink" Target="https://my.zakupki.prom.ua/remote/dispatcher/state_purchase_view/20717914" TargetMode="External"/><Relationship Id="rId123" Type="http://schemas.openxmlformats.org/officeDocument/2006/relationships/hyperlink" Target="https://my.zakupki.prom.ua/remote/dispatcher/state_purchase_view/14761592" TargetMode="External"/><Relationship Id="rId128" Type="http://schemas.openxmlformats.org/officeDocument/2006/relationships/hyperlink" Target="https://my.zakupki.prom.ua/remote/dispatcher/state_purchase_view/20423988" TargetMode="External"/><Relationship Id="rId144" Type="http://schemas.openxmlformats.org/officeDocument/2006/relationships/hyperlink" Target="https://my.zakupki.prom.ua/remote/dispatcher/state_purchase_view/21737708" TargetMode="External"/><Relationship Id="rId149" Type="http://schemas.openxmlformats.org/officeDocument/2006/relationships/hyperlink" Target="https://my.zakupki.prom.ua/remote/dispatcher/state_purchase_view/17777615" TargetMode="External"/><Relationship Id="rId5" Type="http://schemas.openxmlformats.org/officeDocument/2006/relationships/hyperlink" Target="https://my.zakupki.prom.ua/remote/dispatcher/state_purchase_view/19666462" TargetMode="External"/><Relationship Id="rId90" Type="http://schemas.openxmlformats.org/officeDocument/2006/relationships/hyperlink" Target="https://my.zakupki.prom.ua/remote/dispatcher/state_purchase_view/21452768" TargetMode="External"/><Relationship Id="rId95" Type="http://schemas.openxmlformats.org/officeDocument/2006/relationships/hyperlink" Target="https://my.zakupki.prom.ua/remote/dispatcher/state_purchase_view/16407317" TargetMode="External"/><Relationship Id="rId160" Type="http://schemas.openxmlformats.org/officeDocument/2006/relationships/hyperlink" Target="https://my.zakupki.prom.ua/remote/dispatcher/state_purchase_view/21538225" TargetMode="External"/><Relationship Id="rId165" Type="http://schemas.openxmlformats.org/officeDocument/2006/relationships/hyperlink" Target="https://my.zakupki.prom.ua/remote/dispatcher/state_purchase_view/16418880" TargetMode="External"/><Relationship Id="rId22" Type="http://schemas.openxmlformats.org/officeDocument/2006/relationships/hyperlink" Target="https://my.zakupki.prom.ua/remote/dispatcher/state_purchase_view/16777897" TargetMode="External"/><Relationship Id="rId27" Type="http://schemas.openxmlformats.org/officeDocument/2006/relationships/hyperlink" Target="https://my.zakupki.prom.ua/remote/dispatcher/state_purchase_view/19668403" TargetMode="External"/><Relationship Id="rId43" Type="http://schemas.openxmlformats.org/officeDocument/2006/relationships/hyperlink" Target="https://my.zakupki.prom.ua/remote/dispatcher/state_purchase_view/16903693" TargetMode="External"/><Relationship Id="rId48" Type="http://schemas.openxmlformats.org/officeDocument/2006/relationships/hyperlink" Target="https://my.zakupki.prom.ua/remote/dispatcher/state_purchase_view/16680219" TargetMode="External"/><Relationship Id="rId64" Type="http://schemas.openxmlformats.org/officeDocument/2006/relationships/hyperlink" Target="https://my.zakupki.prom.ua/remote/dispatcher/state_purchase_view/16458187" TargetMode="External"/><Relationship Id="rId69" Type="http://schemas.openxmlformats.org/officeDocument/2006/relationships/hyperlink" Target="https://my.zakupki.prom.ua/remote/dispatcher/state_purchase_view/16249965" TargetMode="External"/><Relationship Id="rId113" Type="http://schemas.openxmlformats.org/officeDocument/2006/relationships/hyperlink" Target="https://my.zakupki.prom.ua/remote/dispatcher/state_purchase_view/16293950" TargetMode="External"/><Relationship Id="rId118" Type="http://schemas.openxmlformats.org/officeDocument/2006/relationships/hyperlink" Target="https://my.zakupki.prom.ua/remote/dispatcher/state_purchase_view/19669698" TargetMode="External"/><Relationship Id="rId134" Type="http://schemas.openxmlformats.org/officeDocument/2006/relationships/hyperlink" Target="https://my.zakupki.prom.ua/remote/dispatcher/state_purchase_view/14550370" TargetMode="External"/><Relationship Id="rId139" Type="http://schemas.openxmlformats.org/officeDocument/2006/relationships/hyperlink" Target="https://my.zakupki.prom.ua/remote/dispatcher/state_purchase_lot_view/590387" TargetMode="External"/><Relationship Id="rId80" Type="http://schemas.openxmlformats.org/officeDocument/2006/relationships/hyperlink" Target="https://my.zakupki.prom.ua/remote/dispatcher/state_purchase_view/20660644" TargetMode="External"/><Relationship Id="rId85" Type="http://schemas.openxmlformats.org/officeDocument/2006/relationships/hyperlink" Target="https://my.zakupki.prom.ua/remote/dispatcher/state_purchase_view/16455417" TargetMode="External"/><Relationship Id="rId150" Type="http://schemas.openxmlformats.org/officeDocument/2006/relationships/hyperlink" Target="https://my.zakupki.prom.ua/remote/dispatcher/state_purchase_view/17589357" TargetMode="External"/><Relationship Id="rId155" Type="http://schemas.openxmlformats.org/officeDocument/2006/relationships/hyperlink" Target="https://my.zakupki.prom.ua/remote/dispatcher/state_purchase_view/19893862" TargetMode="External"/><Relationship Id="rId12" Type="http://schemas.openxmlformats.org/officeDocument/2006/relationships/hyperlink" Target="https://my.zakupki.prom.ua/remote/dispatcher/state_purchase_view/21356483" TargetMode="External"/><Relationship Id="rId17" Type="http://schemas.openxmlformats.org/officeDocument/2006/relationships/hyperlink" Target="https://my.zakupki.prom.ua/remote/dispatcher/state_purchase_view/19865411" TargetMode="External"/><Relationship Id="rId33" Type="http://schemas.openxmlformats.org/officeDocument/2006/relationships/hyperlink" Target="https://my.zakupki.prom.ua/remote/dispatcher/state_purchase_view/16941099" TargetMode="External"/><Relationship Id="rId38" Type="http://schemas.openxmlformats.org/officeDocument/2006/relationships/hyperlink" Target="https://my.zakupki.prom.ua/remote/dispatcher/state_purchase_view/15203418" TargetMode="External"/><Relationship Id="rId59" Type="http://schemas.openxmlformats.org/officeDocument/2006/relationships/hyperlink" Target="https://my.zakupki.prom.ua/remote/dispatcher/state_purchase_view/20767810" TargetMode="External"/><Relationship Id="rId103" Type="http://schemas.openxmlformats.org/officeDocument/2006/relationships/hyperlink" Target="https://my.zakupki.prom.ua/remote/dispatcher/state_purchase_view/16827442" TargetMode="External"/><Relationship Id="rId108" Type="http://schemas.openxmlformats.org/officeDocument/2006/relationships/hyperlink" Target="https://my.zakupki.prom.ua/remote/dispatcher/state_purchase_view/17733256" TargetMode="External"/><Relationship Id="rId124" Type="http://schemas.openxmlformats.org/officeDocument/2006/relationships/hyperlink" Target="https://my.zakupki.prom.ua/remote/dispatcher/state_purchase_view/17774456" TargetMode="External"/><Relationship Id="rId129" Type="http://schemas.openxmlformats.org/officeDocument/2006/relationships/hyperlink" Target="https://my.zakupki.prom.ua/remote/dispatcher/state_purchase_view/22584153" TargetMode="External"/><Relationship Id="rId54" Type="http://schemas.openxmlformats.org/officeDocument/2006/relationships/hyperlink" Target="https://my.zakupki.prom.ua/remote/dispatcher/state_purchase_view/16398310" TargetMode="External"/><Relationship Id="rId70" Type="http://schemas.openxmlformats.org/officeDocument/2006/relationships/hyperlink" Target="https://my.zakupki.prom.ua/remote/dispatcher/state_purchase_view/16230081" TargetMode="External"/><Relationship Id="rId75" Type="http://schemas.openxmlformats.org/officeDocument/2006/relationships/hyperlink" Target="https://my.zakupki.prom.ua/remote/dispatcher/state_purchase_view/16701179" TargetMode="External"/><Relationship Id="rId91" Type="http://schemas.openxmlformats.org/officeDocument/2006/relationships/hyperlink" Target="https://my.zakupki.prom.ua/remote/dispatcher/state_purchase_view/17041545" TargetMode="External"/><Relationship Id="rId96" Type="http://schemas.openxmlformats.org/officeDocument/2006/relationships/hyperlink" Target="https://my.zakupki.prom.ua/remote/dispatcher/state_purchase_view/21667299" TargetMode="External"/><Relationship Id="rId140" Type="http://schemas.openxmlformats.org/officeDocument/2006/relationships/hyperlink" Target="https://my.zakupki.prom.ua/remote/dispatcher/state_purchase_view/21737708" TargetMode="External"/><Relationship Id="rId145" Type="http://schemas.openxmlformats.org/officeDocument/2006/relationships/hyperlink" Target="https://my.zakupki.prom.ua/remote/dispatcher/state_purchase_view/21734420" TargetMode="External"/><Relationship Id="rId161" Type="http://schemas.openxmlformats.org/officeDocument/2006/relationships/hyperlink" Target="https://my.zakupki.prom.ua/remote/dispatcher/state_purchase_view/20678326" TargetMode="External"/><Relationship Id="rId166" Type="http://schemas.openxmlformats.org/officeDocument/2006/relationships/hyperlink" Target="https://my.zakupki.prom.ua/remote/dispatcher/state_purchase_view/16232862" TargetMode="External"/><Relationship Id="rId1" Type="http://schemas.openxmlformats.org/officeDocument/2006/relationships/hyperlink" Target="https://my.zakupki.prom.ua/remote/dispatcher/state_purchase_view/19027836" TargetMode="External"/><Relationship Id="rId6" Type="http://schemas.openxmlformats.org/officeDocument/2006/relationships/hyperlink" Target="https://my.zakupki.prom.ua/remote/dispatcher/state_purchase_view/19818258" TargetMode="External"/><Relationship Id="rId15" Type="http://schemas.openxmlformats.org/officeDocument/2006/relationships/hyperlink" Target="https://my.zakupki.prom.ua/remote/dispatcher/state_purchase_view/15934257" TargetMode="External"/><Relationship Id="rId23" Type="http://schemas.openxmlformats.org/officeDocument/2006/relationships/hyperlink" Target="https://my.zakupki.prom.ua/remote/dispatcher/state_purchase_view/18230518" TargetMode="External"/><Relationship Id="rId28" Type="http://schemas.openxmlformats.org/officeDocument/2006/relationships/hyperlink" Target="https://my.zakupki.prom.ua/remote/dispatcher/state_purchase_view/16415592" TargetMode="External"/><Relationship Id="rId36" Type="http://schemas.openxmlformats.org/officeDocument/2006/relationships/hyperlink" Target="https://my.zakupki.prom.ua/remote/dispatcher/state_purchase_view/21712096" TargetMode="External"/><Relationship Id="rId49" Type="http://schemas.openxmlformats.org/officeDocument/2006/relationships/hyperlink" Target="https://my.zakupki.prom.ua/remote/dispatcher/state_purchase_view/19241758" TargetMode="External"/><Relationship Id="rId57" Type="http://schemas.openxmlformats.org/officeDocument/2006/relationships/hyperlink" Target="https://my.zakupki.prom.ua/remote/dispatcher/state_purchase_view/18702644" TargetMode="External"/><Relationship Id="rId106" Type="http://schemas.openxmlformats.org/officeDocument/2006/relationships/hyperlink" Target="https://my.zakupki.prom.ua/remote/dispatcher/state_purchase_view/21356064" TargetMode="External"/><Relationship Id="rId114" Type="http://schemas.openxmlformats.org/officeDocument/2006/relationships/hyperlink" Target="https://my.zakupki.prom.ua/remote/dispatcher/state_purchase_view/16703437" TargetMode="External"/><Relationship Id="rId119" Type="http://schemas.openxmlformats.org/officeDocument/2006/relationships/hyperlink" Target="https://my.zakupki.prom.ua/remote/dispatcher/state_purchase_view/16418489" TargetMode="External"/><Relationship Id="rId127" Type="http://schemas.openxmlformats.org/officeDocument/2006/relationships/hyperlink" Target="https://my.zakupki.prom.ua/remote/dispatcher/state_purchase_view/20767550" TargetMode="External"/><Relationship Id="rId10" Type="http://schemas.openxmlformats.org/officeDocument/2006/relationships/hyperlink" Target="https://my.zakupki.prom.ua/remote/dispatcher/state_purchase_view/17591380" TargetMode="External"/><Relationship Id="rId31" Type="http://schemas.openxmlformats.org/officeDocument/2006/relationships/hyperlink" Target="https://my.zakupki.prom.ua/remote/dispatcher/state_purchase_view/16417254" TargetMode="External"/><Relationship Id="rId44" Type="http://schemas.openxmlformats.org/officeDocument/2006/relationships/hyperlink" Target="https://my.zakupki.prom.ua/remote/dispatcher/state_purchase_view/17287773" TargetMode="External"/><Relationship Id="rId52" Type="http://schemas.openxmlformats.org/officeDocument/2006/relationships/hyperlink" Target="https://my.zakupki.prom.ua/remote/dispatcher/state_purchase_view/16413861" TargetMode="External"/><Relationship Id="rId60" Type="http://schemas.openxmlformats.org/officeDocument/2006/relationships/hyperlink" Target="https://my.zakupki.prom.ua/remote/dispatcher/state_purchase_view/17592209" TargetMode="External"/><Relationship Id="rId65" Type="http://schemas.openxmlformats.org/officeDocument/2006/relationships/hyperlink" Target="https://my.zakupki.prom.ua/remote/dispatcher/state_purchase_view/16249283" TargetMode="External"/><Relationship Id="rId73" Type="http://schemas.openxmlformats.org/officeDocument/2006/relationships/hyperlink" Target="https://my.zakupki.prom.ua/remote/dispatcher/state_purchase_view/20661682" TargetMode="External"/><Relationship Id="rId78" Type="http://schemas.openxmlformats.org/officeDocument/2006/relationships/hyperlink" Target="https://my.zakupki.prom.ua/remote/dispatcher/state_purchase_view/16335917" TargetMode="External"/><Relationship Id="rId81" Type="http://schemas.openxmlformats.org/officeDocument/2006/relationships/hyperlink" Target="https://my.zakupki.prom.ua/remote/dispatcher/state_purchase_view/19895572" TargetMode="External"/><Relationship Id="rId86" Type="http://schemas.openxmlformats.org/officeDocument/2006/relationships/hyperlink" Target="https://my.zakupki.prom.ua/remote/dispatcher/state_purchase_view/15589894" TargetMode="External"/><Relationship Id="rId94" Type="http://schemas.openxmlformats.org/officeDocument/2006/relationships/hyperlink" Target="https://my.zakupki.prom.ua/remote/dispatcher/state_purchase_view/16400432" TargetMode="External"/><Relationship Id="rId99" Type="http://schemas.openxmlformats.org/officeDocument/2006/relationships/hyperlink" Target="https://my.zakupki.prom.ua/remote/dispatcher/state_purchase_view/19482103" TargetMode="External"/><Relationship Id="rId101" Type="http://schemas.openxmlformats.org/officeDocument/2006/relationships/hyperlink" Target="https://my.zakupki.prom.ua/remote/dispatcher/state_purchase_view/20718622" TargetMode="External"/><Relationship Id="rId122" Type="http://schemas.openxmlformats.org/officeDocument/2006/relationships/hyperlink" Target="https://my.zakupki.prom.ua/remote/dispatcher/state_purchase_view/16230515" TargetMode="External"/><Relationship Id="rId130" Type="http://schemas.openxmlformats.org/officeDocument/2006/relationships/hyperlink" Target="https://my.zakupki.prom.ua/remote/dispatcher/state_purchase_view/16186810" TargetMode="External"/><Relationship Id="rId135" Type="http://schemas.openxmlformats.org/officeDocument/2006/relationships/hyperlink" Target="https://my.zakupki.prom.ua/remote/dispatcher/state_purchase_view/20608045" TargetMode="External"/><Relationship Id="rId143" Type="http://schemas.openxmlformats.org/officeDocument/2006/relationships/hyperlink" Target="https://my.zakupki.prom.ua/remote/dispatcher/state_purchase_lot_view/590385" TargetMode="External"/><Relationship Id="rId148" Type="http://schemas.openxmlformats.org/officeDocument/2006/relationships/hyperlink" Target="https://my.zakupki.prom.ua/remote/dispatcher/state_purchase_view/18230767" TargetMode="External"/><Relationship Id="rId151" Type="http://schemas.openxmlformats.org/officeDocument/2006/relationships/hyperlink" Target="https://my.zakupki.prom.ua/remote/dispatcher/state_purchase_view/17843330" TargetMode="External"/><Relationship Id="rId156" Type="http://schemas.openxmlformats.org/officeDocument/2006/relationships/hyperlink" Target="https://my.zakupki.prom.ua/remote/dispatcher/state_purchase_view/19505332" TargetMode="External"/><Relationship Id="rId164" Type="http://schemas.openxmlformats.org/officeDocument/2006/relationships/hyperlink" Target="https://my.zakupki.prom.ua/remote/dispatcher/state_purchase_view/19669791" TargetMode="External"/><Relationship Id="rId169" Type="http://schemas.openxmlformats.org/officeDocument/2006/relationships/hyperlink" Target="https://my.zakupki.prom.ua/remote/dispatcher/state_purchase_view/16939639" TargetMode="External"/><Relationship Id="rId4" Type="http://schemas.openxmlformats.org/officeDocument/2006/relationships/hyperlink" Target="https://my.zakupki.prom.ua/remote/dispatcher/state_purchase_view/22372800" TargetMode="External"/><Relationship Id="rId9" Type="http://schemas.openxmlformats.org/officeDocument/2006/relationships/hyperlink" Target="https://my.zakupki.prom.ua/remote/dispatcher/state_purchase_view/18559728" TargetMode="External"/><Relationship Id="rId13" Type="http://schemas.openxmlformats.org/officeDocument/2006/relationships/hyperlink" Target="https://my.zakupki.prom.ua/remote/dispatcher/state_purchase_view/20923261" TargetMode="External"/><Relationship Id="rId18" Type="http://schemas.openxmlformats.org/officeDocument/2006/relationships/hyperlink" Target="https://my.zakupki.prom.ua/remote/dispatcher/state_purchase_view/18709037" TargetMode="External"/><Relationship Id="rId39" Type="http://schemas.openxmlformats.org/officeDocument/2006/relationships/hyperlink" Target="https://my.zakupki.prom.ua/remote/dispatcher/state_purchase_view/22376385" TargetMode="External"/><Relationship Id="rId109" Type="http://schemas.openxmlformats.org/officeDocument/2006/relationships/hyperlink" Target="https://my.zakupki.prom.ua/remote/dispatcher/state_purchase_view/18535095" TargetMode="External"/><Relationship Id="rId34" Type="http://schemas.openxmlformats.org/officeDocument/2006/relationships/hyperlink" Target="https://my.zakupki.prom.ua/remote/dispatcher/state_purchase_view/22784556" TargetMode="External"/><Relationship Id="rId50" Type="http://schemas.openxmlformats.org/officeDocument/2006/relationships/hyperlink" Target="https://my.zakupki.prom.ua/remote/dispatcher/state_purchase_view/16199292" TargetMode="External"/><Relationship Id="rId55" Type="http://schemas.openxmlformats.org/officeDocument/2006/relationships/hyperlink" Target="https://my.zakupki.prom.ua/remote/dispatcher/state_purchase_view/16247870" TargetMode="External"/><Relationship Id="rId76" Type="http://schemas.openxmlformats.org/officeDocument/2006/relationships/hyperlink" Target="https://my.zakupki.prom.ua/remote/dispatcher/state_purchase_view/19338053" TargetMode="External"/><Relationship Id="rId97" Type="http://schemas.openxmlformats.org/officeDocument/2006/relationships/hyperlink" Target="https://my.zakupki.prom.ua/remote/dispatcher/state_purchase_view/18907773" TargetMode="External"/><Relationship Id="rId104" Type="http://schemas.openxmlformats.org/officeDocument/2006/relationships/hyperlink" Target="https://my.zakupki.prom.ua/remote/dispatcher/state_purchase_view/20304251" TargetMode="External"/><Relationship Id="rId120" Type="http://schemas.openxmlformats.org/officeDocument/2006/relationships/hyperlink" Target="https://my.zakupki.prom.ua/remote/dispatcher/state_purchase_view/16404103" TargetMode="External"/><Relationship Id="rId125" Type="http://schemas.openxmlformats.org/officeDocument/2006/relationships/hyperlink" Target="https://my.zakupki.prom.ua/remote/dispatcher/state_purchase_view/17653246" TargetMode="External"/><Relationship Id="rId141" Type="http://schemas.openxmlformats.org/officeDocument/2006/relationships/hyperlink" Target="https://my.zakupki.prom.ua/remote/dispatcher/state_purchase_lot_view/590386" TargetMode="External"/><Relationship Id="rId146" Type="http://schemas.openxmlformats.org/officeDocument/2006/relationships/hyperlink" Target="https://my.zakupki.prom.ua/remote/dispatcher/state_purchase_view/18553108" TargetMode="External"/><Relationship Id="rId167" Type="http://schemas.openxmlformats.org/officeDocument/2006/relationships/hyperlink" Target="https://my.zakupki.prom.ua/remote/dispatcher/state_purchase_view/16410092" TargetMode="External"/><Relationship Id="rId7" Type="http://schemas.openxmlformats.org/officeDocument/2006/relationships/hyperlink" Target="https://my.zakupki.prom.ua/remote/dispatcher/state_purchase_view/22783734" TargetMode="External"/><Relationship Id="rId71" Type="http://schemas.openxmlformats.org/officeDocument/2006/relationships/hyperlink" Target="https://my.zakupki.prom.ua/remote/dispatcher/state_purchase_view/15710657" TargetMode="External"/><Relationship Id="rId92" Type="http://schemas.openxmlformats.org/officeDocument/2006/relationships/hyperlink" Target="https://my.zakupki.prom.ua/remote/dispatcher/state_purchase_view/21453001" TargetMode="External"/><Relationship Id="rId162" Type="http://schemas.openxmlformats.org/officeDocument/2006/relationships/hyperlink" Target="https://my.zakupki.prom.ua/remote/dispatcher/state_purchase_view/16401801" TargetMode="External"/><Relationship Id="rId2" Type="http://schemas.openxmlformats.org/officeDocument/2006/relationships/hyperlink" Target="https://my.zakupki.prom.ua/remote/dispatcher/state_purchase_view/16419108" TargetMode="External"/><Relationship Id="rId29" Type="http://schemas.openxmlformats.org/officeDocument/2006/relationships/hyperlink" Target="https://my.zakupki.prom.ua/remote/dispatcher/state_purchase_view/16416544" TargetMode="External"/><Relationship Id="rId24" Type="http://schemas.openxmlformats.org/officeDocument/2006/relationships/hyperlink" Target="https://my.zakupki.prom.ua/remote/dispatcher/state_purchase_view/17747047" TargetMode="External"/><Relationship Id="rId40" Type="http://schemas.openxmlformats.org/officeDocument/2006/relationships/hyperlink" Target="https://my.zakupki.prom.ua/remote/dispatcher/state_purchase_view/18408832" TargetMode="External"/><Relationship Id="rId45" Type="http://schemas.openxmlformats.org/officeDocument/2006/relationships/hyperlink" Target="https://my.zakupki.prom.ua/remote/dispatcher/state_purchase_view/17731141" TargetMode="External"/><Relationship Id="rId66" Type="http://schemas.openxmlformats.org/officeDocument/2006/relationships/hyperlink" Target="https://my.zakupki.prom.ua/remote/dispatcher/state_purchase_view/16417730" TargetMode="External"/><Relationship Id="rId87" Type="http://schemas.openxmlformats.org/officeDocument/2006/relationships/hyperlink" Target="https://my.zakupki.prom.ua/remote/dispatcher/state_purchase_view/16293369" TargetMode="External"/><Relationship Id="rId110" Type="http://schemas.openxmlformats.org/officeDocument/2006/relationships/hyperlink" Target="https://my.zakupki.prom.ua/remote/dispatcher/state_purchase_view/18229446" TargetMode="External"/><Relationship Id="rId115" Type="http://schemas.openxmlformats.org/officeDocument/2006/relationships/hyperlink" Target="https://my.zakupki.prom.ua/remote/dispatcher/state_purchase_view/16874845" TargetMode="External"/><Relationship Id="rId131" Type="http://schemas.openxmlformats.org/officeDocument/2006/relationships/hyperlink" Target="https://my.zakupki.prom.ua/remote/dispatcher/state_purchase_view/21166105" TargetMode="External"/><Relationship Id="rId136" Type="http://schemas.openxmlformats.org/officeDocument/2006/relationships/hyperlink" Target="https://my.zakupki.prom.ua/remote/dispatcher/state_purchase_view/19892626" TargetMode="External"/><Relationship Id="rId157" Type="http://schemas.openxmlformats.org/officeDocument/2006/relationships/hyperlink" Target="https://my.zakupki.prom.ua/remote/dispatcher/state_purchase_view/21736628" TargetMode="External"/><Relationship Id="rId61" Type="http://schemas.openxmlformats.org/officeDocument/2006/relationships/hyperlink" Target="https://my.zakupki.prom.ua/remote/dispatcher/state_purchase_view/19408778" TargetMode="External"/><Relationship Id="rId82" Type="http://schemas.openxmlformats.org/officeDocument/2006/relationships/hyperlink" Target="https://my.zakupki.prom.ua/remote/dispatcher/state_purchase_view/22586666" TargetMode="External"/><Relationship Id="rId152" Type="http://schemas.openxmlformats.org/officeDocument/2006/relationships/hyperlink" Target="https://my.zakupki.prom.ua/remote/dispatcher/state_purchase_view/16421081" TargetMode="External"/><Relationship Id="rId19" Type="http://schemas.openxmlformats.org/officeDocument/2006/relationships/hyperlink" Target="https://my.zakupki.prom.ua/remote/dispatcher/state_purchase_view/18630463" TargetMode="External"/><Relationship Id="rId14" Type="http://schemas.openxmlformats.org/officeDocument/2006/relationships/hyperlink" Target="https://my.zakupki.prom.ua/remote/dispatcher/state_purchase_view/16703602" TargetMode="External"/><Relationship Id="rId30" Type="http://schemas.openxmlformats.org/officeDocument/2006/relationships/hyperlink" Target="https://my.zakupki.prom.ua/remote/dispatcher/state_purchase_view/16416286" TargetMode="External"/><Relationship Id="rId35" Type="http://schemas.openxmlformats.org/officeDocument/2006/relationships/hyperlink" Target="https://my.zakupki.prom.ua/remote/dispatcher/state_purchase_view/16187145" TargetMode="External"/><Relationship Id="rId56" Type="http://schemas.openxmlformats.org/officeDocument/2006/relationships/hyperlink" Target="https://my.zakupki.prom.ua/remote/dispatcher/state_purchase_view/22378458" TargetMode="External"/><Relationship Id="rId77" Type="http://schemas.openxmlformats.org/officeDocument/2006/relationships/hyperlink" Target="https://my.zakupki.prom.ua/remote/dispatcher/state_purchase_view/18539580" TargetMode="External"/><Relationship Id="rId100" Type="http://schemas.openxmlformats.org/officeDocument/2006/relationships/hyperlink" Target="https://my.zakupki.prom.ua/remote/dispatcher/state_purchase_view/19480578" TargetMode="External"/><Relationship Id="rId105" Type="http://schemas.openxmlformats.org/officeDocument/2006/relationships/hyperlink" Target="https://my.zakupki.prom.ua/remote/dispatcher/state_purchase_view/19621402" TargetMode="External"/><Relationship Id="rId126" Type="http://schemas.openxmlformats.org/officeDocument/2006/relationships/hyperlink" Target="https://my.zakupki.prom.ua/remote/dispatcher/state_purchase_view/20788262" TargetMode="External"/><Relationship Id="rId147" Type="http://schemas.openxmlformats.org/officeDocument/2006/relationships/hyperlink" Target="https://my.zakupki.prom.ua/remote/dispatcher/state_purchase_view/20768399" TargetMode="External"/><Relationship Id="rId168" Type="http://schemas.openxmlformats.org/officeDocument/2006/relationships/hyperlink" Target="https://my.zakupki.prom.ua/remote/dispatcher/state_purchase_view/16870891" TargetMode="External"/><Relationship Id="rId8" Type="http://schemas.openxmlformats.org/officeDocument/2006/relationships/hyperlink" Target="https://my.zakupki.prom.ua/remote/dispatcher/state_purchase_view/17003416" TargetMode="External"/><Relationship Id="rId51" Type="http://schemas.openxmlformats.org/officeDocument/2006/relationships/hyperlink" Target="https://my.zakupki.prom.ua/remote/dispatcher/state_purchase_view/22786589" TargetMode="External"/><Relationship Id="rId72" Type="http://schemas.openxmlformats.org/officeDocument/2006/relationships/hyperlink" Target="https://my.zakupki.prom.ua/remote/dispatcher/state_purchase_view/21034110" TargetMode="External"/><Relationship Id="rId93" Type="http://schemas.openxmlformats.org/officeDocument/2006/relationships/hyperlink" Target="https://my.zakupki.prom.ua/remote/dispatcher/state_purchase_view/18603451" TargetMode="External"/><Relationship Id="rId98" Type="http://schemas.openxmlformats.org/officeDocument/2006/relationships/hyperlink" Target="https://my.zakupki.prom.ua/remote/dispatcher/state_purchase_view/20120476" TargetMode="External"/><Relationship Id="rId121" Type="http://schemas.openxmlformats.org/officeDocument/2006/relationships/hyperlink" Target="https://my.zakupki.prom.ua/remote/dispatcher/state_purchase_view/15644887" TargetMode="External"/><Relationship Id="rId142" Type="http://schemas.openxmlformats.org/officeDocument/2006/relationships/hyperlink" Target="https://my.zakupki.prom.ua/remote/dispatcher/state_purchase_view/21737708" TargetMode="External"/><Relationship Id="rId163" Type="http://schemas.openxmlformats.org/officeDocument/2006/relationships/hyperlink" Target="https://my.zakupki.prom.ua/remote/dispatcher/state_purchase_view/19898701" TargetMode="External"/><Relationship Id="rId3" Type="http://schemas.openxmlformats.org/officeDocument/2006/relationships/hyperlink" Target="https://my.zakupki.prom.ua/remote/dispatcher/state_purchase_view/22374694" TargetMode="External"/><Relationship Id="rId25" Type="http://schemas.openxmlformats.org/officeDocument/2006/relationships/hyperlink" Target="https://my.zakupki.prom.ua/remote/dispatcher/state_purchase_view/19221570" TargetMode="External"/><Relationship Id="rId46" Type="http://schemas.openxmlformats.org/officeDocument/2006/relationships/hyperlink" Target="https://my.zakupki.prom.ua/remote/dispatcher/state_purchase_view/18507434" TargetMode="External"/><Relationship Id="rId67" Type="http://schemas.openxmlformats.org/officeDocument/2006/relationships/hyperlink" Target="https://my.zakupki.prom.ua/remote/dispatcher/state_purchase_view/16402654" TargetMode="External"/><Relationship Id="rId116" Type="http://schemas.openxmlformats.org/officeDocument/2006/relationships/hyperlink" Target="https://my.zakupki.prom.ua/remote/dispatcher/state_purchase_view/19030865" TargetMode="External"/><Relationship Id="rId137" Type="http://schemas.openxmlformats.org/officeDocument/2006/relationships/hyperlink" Target="https://my.zakupki.prom.ua/remote/dispatcher/state_purchase_view/19898075" TargetMode="External"/><Relationship Id="rId158" Type="http://schemas.openxmlformats.org/officeDocument/2006/relationships/hyperlink" Target="https://my.zakupki.prom.ua/remote/dispatcher/state_purchase_view/19156766" TargetMode="External"/><Relationship Id="rId20" Type="http://schemas.openxmlformats.org/officeDocument/2006/relationships/hyperlink" Target="https://my.zakupki.prom.ua/remote/dispatcher/state_purchase_view/17288000" TargetMode="External"/><Relationship Id="rId41" Type="http://schemas.openxmlformats.org/officeDocument/2006/relationships/hyperlink" Target="https://my.zakupki.prom.ua/remote/dispatcher/state_purchase_view/18401470" TargetMode="External"/><Relationship Id="rId62" Type="http://schemas.openxmlformats.org/officeDocument/2006/relationships/hyperlink" Target="https://my.zakupki.prom.ua/remote/dispatcher/state_purchase_view/22786952" TargetMode="External"/><Relationship Id="rId83" Type="http://schemas.openxmlformats.org/officeDocument/2006/relationships/hyperlink" Target="https://my.zakupki.prom.ua/remote/dispatcher/state_purchase_view/17139935" TargetMode="External"/><Relationship Id="rId88" Type="http://schemas.openxmlformats.org/officeDocument/2006/relationships/hyperlink" Target="https://my.zakupki.prom.ua/remote/dispatcher/state_purchase_view/19221903" TargetMode="External"/><Relationship Id="rId111" Type="http://schemas.openxmlformats.org/officeDocument/2006/relationships/hyperlink" Target="https://my.zakupki.prom.ua/remote/dispatcher/state_purchase_view/16401378" TargetMode="External"/><Relationship Id="rId132" Type="http://schemas.openxmlformats.org/officeDocument/2006/relationships/hyperlink" Target="https://my.zakupki.prom.ua/remote/dispatcher/state_purchase_view/21731930" TargetMode="External"/><Relationship Id="rId153" Type="http://schemas.openxmlformats.org/officeDocument/2006/relationships/hyperlink" Target="https://my.zakupki.prom.ua/remote/dispatcher/state_purchase_view/19899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67"/>
  <sheetViews>
    <sheetView tabSelected="1" workbookViewId="0">
      <pane ySplit="1" topLeftCell="A22" activePane="bottomLeft" state="frozen"/>
      <selection pane="bottomLeft" activeCell="F66" activeCellId="1" sqref="F79 F66"/>
    </sheetView>
  </sheetViews>
  <sheetFormatPr defaultColWidth="11.42578125" defaultRowHeight="15" x14ac:dyDescent="0.25"/>
  <cols>
    <col min="1" max="1" width="4" style="4" customWidth="1"/>
    <col min="2" max="2" width="21.42578125" style="4" bestFit="1" customWidth="1"/>
    <col min="3" max="3" width="23.7109375" style="4" bestFit="1" customWidth="1"/>
    <col min="4" max="4" width="53.85546875" style="4" customWidth="1"/>
    <col min="5" max="5" width="19.140625" style="4" customWidth="1"/>
    <col min="6" max="7" width="12.28515625" style="4" bestFit="1" customWidth="1"/>
    <col min="8" max="8" width="11.28515625" style="4" bestFit="1" customWidth="1"/>
    <col min="9" max="9" width="23.42578125" style="4" customWidth="1"/>
    <col min="10" max="10" width="11.85546875" style="4" customWidth="1"/>
    <col min="11" max="11" width="9.85546875" style="4" bestFit="1" customWidth="1"/>
    <col min="12" max="12" width="19.140625" style="4" bestFit="1" customWidth="1"/>
    <col min="13" max="13" width="14.5703125" style="4" bestFit="1" customWidth="1"/>
    <col min="14" max="14" width="15" style="4"/>
    <col min="15" max="16384" width="11.42578125" style="4"/>
  </cols>
  <sheetData>
    <row r="1" spans="1:14" ht="39.75" thickBot="1" x14ac:dyDescent="0.3">
      <c r="A1" s="1" t="s">
        <v>330</v>
      </c>
      <c r="B1" s="2" t="s">
        <v>163</v>
      </c>
      <c r="C1" s="2" t="s">
        <v>164</v>
      </c>
      <c r="D1" s="2" t="s">
        <v>325</v>
      </c>
      <c r="E1" s="2" t="s">
        <v>327</v>
      </c>
      <c r="F1" s="2" t="s">
        <v>329</v>
      </c>
      <c r="G1" s="2" t="s">
        <v>174</v>
      </c>
      <c r="H1" s="2" t="s">
        <v>175</v>
      </c>
      <c r="I1" s="2" t="s">
        <v>324</v>
      </c>
      <c r="J1" s="2" t="s">
        <v>180</v>
      </c>
      <c r="K1" s="2" t="s">
        <v>169</v>
      </c>
      <c r="L1" s="2" t="s">
        <v>178</v>
      </c>
      <c r="M1" s="2" t="s">
        <v>173</v>
      </c>
      <c r="N1" s="3" t="s">
        <v>179</v>
      </c>
    </row>
    <row r="2" spans="1:14" ht="65.25" hidden="1" thickBot="1" x14ac:dyDescent="0.3">
      <c r="A2" s="5">
        <v>1</v>
      </c>
      <c r="B2" s="7" t="str">
        <f>HYPERLINK("https://my.zakupki.prom.ua/remote/dispatcher/state_purchase_view/14550370", "UA-2020-01-16-001028-b")</f>
        <v>UA-2020-01-16-001028-b</v>
      </c>
      <c r="C2" s="7" t="s">
        <v>172</v>
      </c>
      <c r="D2" s="8" t="s">
        <v>326</v>
      </c>
      <c r="E2" s="8" t="s">
        <v>328</v>
      </c>
      <c r="F2" s="9">
        <v>1876160</v>
      </c>
      <c r="G2" s="9">
        <v>1876160</v>
      </c>
      <c r="H2" s="8" t="s">
        <v>172</v>
      </c>
      <c r="I2" s="8" t="s">
        <v>215</v>
      </c>
      <c r="J2" s="8" t="s">
        <v>165</v>
      </c>
      <c r="K2" s="10">
        <v>43846</v>
      </c>
      <c r="L2" s="8" t="s">
        <v>182</v>
      </c>
      <c r="M2" s="8" t="s">
        <v>45</v>
      </c>
      <c r="N2" s="11">
        <v>1870387.2</v>
      </c>
    </row>
    <row r="3" spans="1:14" ht="90.75" hidden="1" thickBot="1" x14ac:dyDescent="0.3">
      <c r="A3" s="6">
        <v>2</v>
      </c>
      <c r="B3" s="7" t="str">
        <f>HYPERLINK("https://my.zakupki.prom.ua/remote/dispatcher/state_purchase_view/14761592", "UA-2020-01-23-002963-a")</f>
        <v>UA-2020-01-23-002963-a</v>
      </c>
      <c r="C3" s="7" t="s">
        <v>172</v>
      </c>
      <c r="D3" s="8" t="s">
        <v>326</v>
      </c>
      <c r="E3" s="8" t="s">
        <v>328</v>
      </c>
      <c r="F3" s="9">
        <v>30000</v>
      </c>
      <c r="G3" s="9">
        <v>30000</v>
      </c>
      <c r="H3" s="8" t="s">
        <v>172</v>
      </c>
      <c r="I3" s="8" t="s">
        <v>200</v>
      </c>
      <c r="J3" s="8" t="s">
        <v>170</v>
      </c>
      <c r="K3" s="10">
        <v>43853</v>
      </c>
      <c r="L3" s="8" t="s">
        <v>182</v>
      </c>
      <c r="M3" s="8" t="s">
        <v>55</v>
      </c>
      <c r="N3" s="11">
        <v>30000</v>
      </c>
    </row>
    <row r="4" spans="1:14" ht="141.75" hidden="1" thickBot="1" x14ac:dyDescent="0.3">
      <c r="A4" s="5">
        <v>3</v>
      </c>
      <c r="B4" s="7" t="str">
        <f>HYPERLINK("https://my.zakupki.prom.ua/remote/dispatcher/state_purchase_view/15203418", "UA-2020-02-10-003723-b")</f>
        <v>UA-2020-02-10-003723-b</v>
      </c>
      <c r="C4" s="7" t="s">
        <v>172</v>
      </c>
      <c r="D4" s="8" t="s">
        <v>326</v>
      </c>
      <c r="E4" s="8" t="s">
        <v>328</v>
      </c>
      <c r="F4" s="9">
        <v>700</v>
      </c>
      <c r="G4" s="9">
        <v>700</v>
      </c>
      <c r="H4" s="8" t="s">
        <v>172</v>
      </c>
      <c r="I4" s="8" t="s">
        <v>295</v>
      </c>
      <c r="J4" s="8" t="s">
        <v>171</v>
      </c>
      <c r="K4" s="10">
        <v>43871</v>
      </c>
      <c r="L4" s="8" t="s">
        <v>182</v>
      </c>
      <c r="M4" s="8" t="s">
        <v>167</v>
      </c>
      <c r="N4" s="11">
        <v>700</v>
      </c>
    </row>
    <row r="5" spans="1:14" ht="78" hidden="1" thickBot="1" x14ac:dyDescent="0.3">
      <c r="A5" s="5">
        <v>4</v>
      </c>
      <c r="B5" s="7" t="str">
        <f>HYPERLINK("https://my.zakupki.prom.ua/remote/dispatcher/state_purchase_view/15518480", "UA-2020-02-27-003608-a")</f>
        <v>UA-2020-02-27-003608-a</v>
      </c>
      <c r="C5" s="7" t="s">
        <v>172</v>
      </c>
      <c r="D5" s="8" t="s">
        <v>326</v>
      </c>
      <c r="E5" s="8" t="s">
        <v>328</v>
      </c>
      <c r="F5" s="9">
        <v>15000</v>
      </c>
      <c r="G5" s="9">
        <v>15000</v>
      </c>
      <c r="H5" s="8" t="s">
        <v>172</v>
      </c>
      <c r="I5" s="8" t="s">
        <v>299</v>
      </c>
      <c r="J5" s="8" t="s">
        <v>171</v>
      </c>
      <c r="K5" s="10">
        <v>43888</v>
      </c>
      <c r="L5" s="8" t="s">
        <v>182</v>
      </c>
      <c r="M5" s="8" t="s">
        <v>143</v>
      </c>
      <c r="N5" s="11">
        <v>15000</v>
      </c>
    </row>
    <row r="6" spans="1:14" ht="90.75" hidden="1" thickBot="1" x14ac:dyDescent="0.3">
      <c r="A6" s="6">
        <v>5</v>
      </c>
      <c r="B6" s="7" t="str">
        <f>HYPERLINK("https://my.zakupki.prom.ua/remote/dispatcher/state_purchase_view/15589894", "UA-2020-03-03-004503-a")</f>
        <v>UA-2020-03-03-004503-a</v>
      </c>
      <c r="C6" s="7" t="s">
        <v>172</v>
      </c>
      <c r="D6" s="8" t="s">
        <v>326</v>
      </c>
      <c r="E6" s="8" t="s">
        <v>328</v>
      </c>
      <c r="F6" s="9">
        <v>8820</v>
      </c>
      <c r="G6" s="9">
        <v>8820</v>
      </c>
      <c r="H6" s="8" t="s">
        <v>172</v>
      </c>
      <c r="I6" s="8" t="s">
        <v>218</v>
      </c>
      <c r="J6" s="8" t="s">
        <v>171</v>
      </c>
      <c r="K6" s="10">
        <v>43893</v>
      </c>
      <c r="L6" s="8" t="s">
        <v>182</v>
      </c>
      <c r="M6" s="8" t="s">
        <v>4</v>
      </c>
      <c r="N6" s="11">
        <v>8820</v>
      </c>
    </row>
    <row r="7" spans="1:14" ht="78" hidden="1" thickBot="1" x14ac:dyDescent="0.3">
      <c r="A7" s="5">
        <v>6</v>
      </c>
      <c r="B7" s="7" t="str">
        <f>HYPERLINK("https://my.zakupki.prom.ua/remote/dispatcher/state_purchase_view/15644887", "UA-2020-03-05-004032-b")</f>
        <v>UA-2020-03-05-004032-b</v>
      </c>
      <c r="C7" s="7" t="s">
        <v>172</v>
      </c>
      <c r="D7" s="8" t="s">
        <v>326</v>
      </c>
      <c r="E7" s="8" t="s">
        <v>328</v>
      </c>
      <c r="F7" s="9">
        <v>2940</v>
      </c>
      <c r="G7" s="9">
        <v>2940</v>
      </c>
      <c r="H7" s="8" t="s">
        <v>172</v>
      </c>
      <c r="I7" s="8" t="s">
        <v>227</v>
      </c>
      <c r="J7" s="8" t="s">
        <v>171</v>
      </c>
      <c r="K7" s="10">
        <v>43895</v>
      </c>
      <c r="L7" s="8" t="s">
        <v>182</v>
      </c>
      <c r="M7" s="8" t="s">
        <v>20</v>
      </c>
      <c r="N7" s="11">
        <v>2940</v>
      </c>
    </row>
    <row r="8" spans="1:14" ht="78" hidden="1" thickBot="1" x14ac:dyDescent="0.3">
      <c r="A8" s="5">
        <v>7</v>
      </c>
      <c r="B8" s="7" t="str">
        <f>HYPERLINK("https://my.zakupki.prom.ua/remote/dispatcher/state_purchase_view/15710657", "UA-2020-03-11-004466-b")</f>
        <v>UA-2020-03-11-004466-b</v>
      </c>
      <c r="C8" s="7" t="s">
        <v>172</v>
      </c>
      <c r="D8" s="8" t="s">
        <v>326</v>
      </c>
      <c r="E8" s="8" t="s">
        <v>328</v>
      </c>
      <c r="F8" s="9">
        <v>1900000</v>
      </c>
      <c r="G8" s="9">
        <v>1900000</v>
      </c>
      <c r="H8" s="8" t="s">
        <v>172</v>
      </c>
      <c r="I8" s="8" t="s">
        <v>268</v>
      </c>
      <c r="J8" s="8" t="s">
        <v>165</v>
      </c>
      <c r="K8" s="10">
        <v>43901</v>
      </c>
      <c r="L8" s="8" t="s">
        <v>182</v>
      </c>
      <c r="M8" s="8" t="s">
        <v>46</v>
      </c>
      <c r="N8" s="11">
        <v>1875936</v>
      </c>
    </row>
    <row r="9" spans="1:14" ht="192.75" hidden="1" thickBot="1" x14ac:dyDescent="0.3">
      <c r="A9" s="6">
        <v>8</v>
      </c>
      <c r="B9" s="7" t="str">
        <f>HYPERLINK("https://my.zakupki.prom.ua/remote/dispatcher/state_purchase_view/15934257", "UA-2020-03-24-002840-b")</f>
        <v>UA-2020-03-24-002840-b</v>
      </c>
      <c r="C9" s="7" t="s">
        <v>172</v>
      </c>
      <c r="D9" s="8" t="s">
        <v>326</v>
      </c>
      <c r="E9" s="8" t="s">
        <v>328</v>
      </c>
      <c r="F9" s="9">
        <v>9000</v>
      </c>
      <c r="G9" s="9">
        <v>9000</v>
      </c>
      <c r="H9" s="8" t="s">
        <v>172</v>
      </c>
      <c r="I9" s="8" t="s">
        <v>275</v>
      </c>
      <c r="J9" s="8" t="s">
        <v>165</v>
      </c>
      <c r="K9" s="10">
        <v>43914</v>
      </c>
      <c r="L9" s="8" t="s">
        <v>182</v>
      </c>
      <c r="M9" s="8" t="s">
        <v>130</v>
      </c>
      <c r="N9" s="11">
        <v>8954</v>
      </c>
    </row>
    <row r="10" spans="1:14" ht="78" hidden="1" thickBot="1" x14ac:dyDescent="0.3">
      <c r="A10" s="5">
        <v>9</v>
      </c>
      <c r="B10" s="7" t="str">
        <f>HYPERLINK("https://my.zakupki.prom.ua/remote/dispatcher/state_purchase_view/16186810", "UA-2020-04-09-001802-b")</f>
        <v>UA-2020-04-09-001802-b</v>
      </c>
      <c r="C10" s="7" t="s">
        <v>172</v>
      </c>
      <c r="D10" s="8" t="s">
        <v>326</v>
      </c>
      <c r="E10" s="8" t="s">
        <v>328</v>
      </c>
      <c r="F10" s="9">
        <v>70000</v>
      </c>
      <c r="G10" s="9">
        <v>70000</v>
      </c>
      <c r="H10" s="8" t="s">
        <v>172</v>
      </c>
      <c r="I10" s="8" t="s">
        <v>220</v>
      </c>
      <c r="J10" s="8" t="s">
        <v>171</v>
      </c>
      <c r="K10" s="10">
        <v>43930</v>
      </c>
      <c r="L10" s="8" t="s">
        <v>182</v>
      </c>
      <c r="M10" s="8" t="s">
        <v>42</v>
      </c>
      <c r="N10" s="11">
        <v>70000</v>
      </c>
    </row>
    <row r="11" spans="1:14" ht="65.25" hidden="1" thickBot="1" x14ac:dyDescent="0.3">
      <c r="A11" s="5">
        <v>10</v>
      </c>
      <c r="B11" s="7" t="str">
        <f>HYPERLINK("https://my.zakupki.prom.ua/remote/dispatcher/state_purchase_view/16199292", "UA-2020-04-09-004175-b")</f>
        <v>UA-2020-04-09-004175-b</v>
      </c>
      <c r="C11" s="7" t="s">
        <v>172</v>
      </c>
      <c r="D11" s="8" t="s">
        <v>326</v>
      </c>
      <c r="E11" s="8" t="s">
        <v>328</v>
      </c>
      <c r="F11" s="9">
        <v>1010000</v>
      </c>
      <c r="G11" s="9">
        <v>1010000</v>
      </c>
      <c r="H11" s="8" t="s">
        <v>172</v>
      </c>
      <c r="I11" s="8" t="s">
        <v>288</v>
      </c>
      <c r="J11" s="8" t="s">
        <v>165</v>
      </c>
      <c r="K11" s="10">
        <v>43930</v>
      </c>
      <c r="L11" s="8" t="s">
        <v>182</v>
      </c>
      <c r="M11" s="8" t="s">
        <v>61</v>
      </c>
      <c r="N11" s="11">
        <v>1005078</v>
      </c>
    </row>
    <row r="12" spans="1:14" ht="78" hidden="1" thickBot="1" x14ac:dyDescent="0.3">
      <c r="A12" s="6">
        <v>11</v>
      </c>
      <c r="B12" s="7" t="str">
        <f>HYPERLINK("https://my.zakupki.prom.ua/remote/dispatcher/state_purchase_view/16187145", "UA-2020-04-09-001859-b")</f>
        <v>UA-2020-04-09-001859-b</v>
      </c>
      <c r="C12" s="7" t="s">
        <v>172</v>
      </c>
      <c r="D12" s="8" t="s">
        <v>326</v>
      </c>
      <c r="E12" s="8" t="s">
        <v>328</v>
      </c>
      <c r="F12" s="9">
        <v>50000</v>
      </c>
      <c r="G12" s="9">
        <v>50000</v>
      </c>
      <c r="H12" s="8" t="s">
        <v>172</v>
      </c>
      <c r="I12" s="8" t="s">
        <v>220</v>
      </c>
      <c r="J12" s="8" t="s">
        <v>171</v>
      </c>
      <c r="K12" s="10">
        <v>43930</v>
      </c>
      <c r="L12" s="8" t="s">
        <v>182</v>
      </c>
      <c r="M12" s="8" t="s">
        <v>43</v>
      </c>
      <c r="N12" s="11">
        <v>50000</v>
      </c>
    </row>
    <row r="13" spans="1:14" ht="78" hidden="1" thickBot="1" x14ac:dyDescent="0.3">
      <c r="A13" s="5">
        <v>12</v>
      </c>
      <c r="B13" s="7" t="str">
        <f>HYPERLINK("https://my.zakupki.prom.ua/remote/dispatcher/state_purchase_view/16232862", "UA-2020-04-13-001370-b")</f>
        <v>UA-2020-04-13-001370-b</v>
      </c>
      <c r="C13" s="7" t="s">
        <v>172</v>
      </c>
      <c r="D13" s="8" t="s">
        <v>326</v>
      </c>
      <c r="E13" s="8" t="s">
        <v>328</v>
      </c>
      <c r="F13" s="9">
        <v>54550</v>
      </c>
      <c r="G13" s="9">
        <v>54550</v>
      </c>
      <c r="H13" s="8" t="s">
        <v>172</v>
      </c>
      <c r="I13" s="8" t="s">
        <v>187</v>
      </c>
      <c r="J13" s="8" t="s">
        <v>171</v>
      </c>
      <c r="K13" s="10">
        <v>43934</v>
      </c>
      <c r="L13" s="8" t="s">
        <v>182</v>
      </c>
      <c r="M13" s="8" t="s">
        <v>57</v>
      </c>
      <c r="N13" s="11">
        <v>54550</v>
      </c>
    </row>
    <row r="14" spans="1:14" ht="65.25" hidden="1" thickBot="1" x14ac:dyDescent="0.3">
      <c r="A14" s="5">
        <v>13</v>
      </c>
      <c r="B14" s="7" t="str">
        <f>HYPERLINK("https://my.zakupki.prom.ua/remote/dispatcher/state_purchase_view/16230515", "UA-2020-04-13-001005-b")</f>
        <v>UA-2020-04-13-001005-b</v>
      </c>
      <c r="C14" s="7" t="s">
        <v>172</v>
      </c>
      <c r="D14" s="8" t="s">
        <v>326</v>
      </c>
      <c r="E14" s="8" t="s">
        <v>328</v>
      </c>
      <c r="F14" s="9">
        <v>23800</v>
      </c>
      <c r="G14" s="9">
        <v>23800</v>
      </c>
      <c r="H14" s="8" t="s">
        <v>172</v>
      </c>
      <c r="I14" s="8" t="s">
        <v>226</v>
      </c>
      <c r="J14" s="8" t="s">
        <v>170</v>
      </c>
      <c r="K14" s="10">
        <v>43934</v>
      </c>
      <c r="L14" s="8" t="s">
        <v>182</v>
      </c>
      <c r="M14" s="8" t="s">
        <v>25</v>
      </c>
      <c r="N14" s="11">
        <v>12636.4</v>
      </c>
    </row>
    <row r="15" spans="1:14" ht="65.25" hidden="1" thickBot="1" x14ac:dyDescent="0.3">
      <c r="A15" s="6">
        <v>14</v>
      </c>
      <c r="B15" s="7" t="str">
        <f>HYPERLINK("https://my.zakupki.prom.ua/remote/dispatcher/state_purchase_view/16230081", "UA-2020-04-13-000940-b")</f>
        <v>UA-2020-04-13-000940-b</v>
      </c>
      <c r="C15" s="7" t="s">
        <v>172</v>
      </c>
      <c r="D15" s="8" t="s">
        <v>326</v>
      </c>
      <c r="E15" s="8" t="s">
        <v>328</v>
      </c>
      <c r="F15" s="9">
        <v>46200</v>
      </c>
      <c r="G15" s="9">
        <v>46200</v>
      </c>
      <c r="H15" s="8" t="s">
        <v>172</v>
      </c>
      <c r="I15" s="8" t="s">
        <v>269</v>
      </c>
      <c r="J15" s="8" t="s">
        <v>170</v>
      </c>
      <c r="K15" s="10">
        <v>43934</v>
      </c>
      <c r="L15" s="8" t="s">
        <v>182</v>
      </c>
      <c r="M15" s="8" t="s">
        <v>26</v>
      </c>
      <c r="N15" s="11">
        <v>44708</v>
      </c>
    </row>
    <row r="16" spans="1:14" ht="78" hidden="1" thickBot="1" x14ac:dyDescent="0.3">
      <c r="A16" s="5">
        <v>15</v>
      </c>
      <c r="B16" s="7" t="str">
        <f>HYPERLINK("https://my.zakupki.prom.ua/remote/dispatcher/state_purchase_view/16249965", "UA-2020-04-13-004664-b")</f>
        <v>UA-2020-04-13-004664-b</v>
      </c>
      <c r="C16" s="7" t="s">
        <v>172</v>
      </c>
      <c r="D16" s="8" t="s">
        <v>326</v>
      </c>
      <c r="E16" s="8" t="s">
        <v>328</v>
      </c>
      <c r="F16" s="9">
        <v>44216</v>
      </c>
      <c r="G16" s="9">
        <v>44216</v>
      </c>
      <c r="H16" s="8" t="s">
        <v>172</v>
      </c>
      <c r="I16" s="8" t="s">
        <v>270</v>
      </c>
      <c r="J16" s="8" t="s">
        <v>171</v>
      </c>
      <c r="K16" s="10">
        <v>43934</v>
      </c>
      <c r="L16" s="8" t="s">
        <v>182</v>
      </c>
      <c r="M16" s="8" t="s">
        <v>60</v>
      </c>
      <c r="N16" s="11">
        <v>44216</v>
      </c>
    </row>
    <row r="17" spans="1:14" ht="78" hidden="1" thickBot="1" x14ac:dyDescent="0.3">
      <c r="A17" s="5">
        <v>16</v>
      </c>
      <c r="B17" s="7" t="str">
        <f>HYPERLINK("https://my.zakupki.prom.ua/remote/dispatcher/state_purchase_view/16249283", "UA-2020-04-13-004539-b")</f>
        <v>UA-2020-04-13-004539-b</v>
      </c>
      <c r="C17" s="7" t="s">
        <v>172</v>
      </c>
      <c r="D17" s="8" t="s">
        <v>326</v>
      </c>
      <c r="E17" s="8" t="s">
        <v>328</v>
      </c>
      <c r="F17" s="9">
        <v>1400</v>
      </c>
      <c r="G17" s="9">
        <v>1400</v>
      </c>
      <c r="H17" s="8" t="s">
        <v>172</v>
      </c>
      <c r="I17" s="8" t="s">
        <v>274</v>
      </c>
      <c r="J17" s="8" t="s">
        <v>171</v>
      </c>
      <c r="K17" s="10">
        <v>43934</v>
      </c>
      <c r="L17" s="8" t="s">
        <v>182</v>
      </c>
      <c r="M17" s="8" t="s">
        <v>59</v>
      </c>
      <c r="N17" s="11">
        <v>1400</v>
      </c>
    </row>
    <row r="18" spans="1:14" ht="78" hidden="1" thickBot="1" x14ac:dyDescent="0.3">
      <c r="A18" s="6">
        <v>17</v>
      </c>
      <c r="B18" s="7" t="str">
        <f>HYPERLINK("https://my.zakupki.prom.ua/remote/dispatcher/state_purchase_view/16247870", "UA-2020-04-13-004272-b")</f>
        <v>UA-2020-04-13-004272-b</v>
      </c>
      <c r="C18" s="7" t="s">
        <v>172</v>
      </c>
      <c r="D18" s="8" t="s">
        <v>326</v>
      </c>
      <c r="E18" s="8" t="s">
        <v>328</v>
      </c>
      <c r="F18" s="9">
        <v>20890</v>
      </c>
      <c r="G18" s="9">
        <v>20890</v>
      </c>
      <c r="H18" s="8" t="s">
        <v>172</v>
      </c>
      <c r="I18" s="8" t="s">
        <v>283</v>
      </c>
      <c r="J18" s="8" t="s">
        <v>171</v>
      </c>
      <c r="K18" s="10">
        <v>43934</v>
      </c>
      <c r="L18" s="8" t="s">
        <v>182</v>
      </c>
      <c r="M18" s="8" t="s">
        <v>58</v>
      </c>
      <c r="N18" s="11">
        <v>20890</v>
      </c>
    </row>
    <row r="19" spans="1:14" ht="243.75" thickBot="1" x14ac:dyDescent="0.3">
      <c r="A19" s="5">
        <v>18</v>
      </c>
      <c r="B19" s="7" t="str">
        <f>HYPERLINK("https://my.zakupki.prom.ua/remote/dispatcher/state_purchase_view/16293950", "UA-2020-04-15-002973-b")</f>
        <v>UA-2020-04-15-002973-b</v>
      </c>
      <c r="C19" s="7" t="s">
        <v>172</v>
      </c>
      <c r="D19" s="8" t="s">
        <v>326</v>
      </c>
      <c r="E19" s="8" t="s">
        <v>328</v>
      </c>
      <c r="F19" s="9">
        <v>40000</v>
      </c>
      <c r="G19" s="9">
        <v>40000</v>
      </c>
      <c r="H19" s="8" t="s">
        <v>172</v>
      </c>
      <c r="I19" s="8" t="s">
        <v>234</v>
      </c>
      <c r="J19" s="8" t="s">
        <v>171</v>
      </c>
      <c r="K19" s="10">
        <v>43936</v>
      </c>
      <c r="L19" s="8" t="s">
        <v>182</v>
      </c>
      <c r="M19" s="8" t="s">
        <v>75</v>
      </c>
      <c r="N19" s="11">
        <v>40000</v>
      </c>
    </row>
    <row r="20" spans="1:14" ht="256.5" thickBot="1" x14ac:dyDescent="0.3">
      <c r="A20" s="5">
        <v>19</v>
      </c>
      <c r="B20" s="7" t="str">
        <f>HYPERLINK("https://my.zakupki.prom.ua/remote/dispatcher/state_purchase_view/16293369", "UA-2020-04-15-002786-b")</f>
        <v>UA-2020-04-15-002786-b</v>
      </c>
      <c r="C20" s="7" t="s">
        <v>172</v>
      </c>
      <c r="D20" s="8" t="s">
        <v>326</v>
      </c>
      <c r="E20" s="8" t="s">
        <v>328</v>
      </c>
      <c r="F20" s="9">
        <v>70000</v>
      </c>
      <c r="G20" s="9">
        <v>70000</v>
      </c>
      <c r="H20" s="8" t="s">
        <v>172</v>
      </c>
      <c r="I20" s="8" t="s">
        <v>256</v>
      </c>
      <c r="J20" s="8" t="s">
        <v>171</v>
      </c>
      <c r="K20" s="10">
        <v>43936</v>
      </c>
      <c r="L20" s="8" t="s">
        <v>182</v>
      </c>
      <c r="M20" s="8" t="s">
        <v>74</v>
      </c>
      <c r="N20" s="11">
        <v>70000</v>
      </c>
    </row>
    <row r="21" spans="1:14" ht="78" hidden="1" thickBot="1" x14ac:dyDescent="0.3">
      <c r="A21" s="6">
        <v>20</v>
      </c>
      <c r="B21" s="7" t="str">
        <f>HYPERLINK("https://my.zakupki.prom.ua/remote/dispatcher/state_purchase_view/16335917", "UA-2020-04-16-003057-b")</f>
        <v>UA-2020-04-16-003057-b</v>
      </c>
      <c r="C21" s="7" t="s">
        <v>172</v>
      </c>
      <c r="D21" s="8" t="s">
        <v>326</v>
      </c>
      <c r="E21" s="8" t="s">
        <v>328</v>
      </c>
      <c r="F21" s="9">
        <v>1313341</v>
      </c>
      <c r="G21" s="9">
        <v>1313341</v>
      </c>
      <c r="H21" s="8" t="s">
        <v>172</v>
      </c>
      <c r="I21" s="8" t="s">
        <v>198</v>
      </c>
      <c r="J21" s="8" t="s">
        <v>165</v>
      </c>
      <c r="K21" s="10">
        <v>43937</v>
      </c>
      <c r="L21" s="8" t="s">
        <v>182</v>
      </c>
      <c r="M21" s="8" t="s">
        <v>8</v>
      </c>
      <c r="N21" s="11">
        <v>1268277.6000000001</v>
      </c>
    </row>
    <row r="22" spans="1:14" ht="256.5" thickBot="1" x14ac:dyDescent="0.3">
      <c r="A22" s="5">
        <v>21</v>
      </c>
      <c r="B22" s="7" t="str">
        <f>HYPERLINK("https://my.zakupki.prom.ua/remote/dispatcher/state_purchase_view/16410092", "UA-2020-04-17-009865-b")</f>
        <v>UA-2020-04-17-009865-b</v>
      </c>
      <c r="C22" s="7" t="s">
        <v>172</v>
      </c>
      <c r="D22" s="8" t="s">
        <v>326</v>
      </c>
      <c r="E22" s="8" t="s">
        <v>328</v>
      </c>
      <c r="F22" s="9">
        <v>40000</v>
      </c>
      <c r="G22" s="9">
        <v>40000</v>
      </c>
      <c r="H22" s="8" t="s">
        <v>172</v>
      </c>
      <c r="I22" s="8" t="s">
        <v>186</v>
      </c>
      <c r="J22" s="8" t="s">
        <v>171</v>
      </c>
      <c r="K22" s="10">
        <v>43938</v>
      </c>
      <c r="L22" s="8" t="s">
        <v>182</v>
      </c>
      <c r="M22" s="8" t="s">
        <v>105</v>
      </c>
      <c r="N22" s="11">
        <v>40000</v>
      </c>
    </row>
    <row r="23" spans="1:14" ht="230.25" x14ac:dyDescent="0.25">
      <c r="A23" s="5">
        <v>22</v>
      </c>
      <c r="B23" s="7" t="str">
        <f>HYPERLINK("https://my.zakupki.prom.ua/remote/dispatcher/state_purchase_view/16418880", "UA-2020-04-17-012143-b")</f>
        <v>UA-2020-04-17-012143-b</v>
      </c>
      <c r="C23" s="7" t="s">
        <v>172</v>
      </c>
      <c r="D23" s="8" t="s">
        <v>326</v>
      </c>
      <c r="E23" s="8" t="s">
        <v>328</v>
      </c>
      <c r="F23" s="9">
        <v>50000</v>
      </c>
      <c r="G23" s="9">
        <v>50000</v>
      </c>
      <c r="H23" s="8" t="s">
        <v>172</v>
      </c>
      <c r="I23" s="8" t="s">
        <v>188</v>
      </c>
      <c r="J23" s="8" t="s">
        <v>171</v>
      </c>
      <c r="K23" s="10">
        <v>43938</v>
      </c>
      <c r="L23" s="8" t="s">
        <v>182</v>
      </c>
      <c r="M23" s="8" t="s">
        <v>96</v>
      </c>
      <c r="N23" s="11">
        <v>50000</v>
      </c>
    </row>
    <row r="24" spans="1:14" ht="256.5" thickBot="1" x14ac:dyDescent="0.3">
      <c r="A24" s="6">
        <v>23</v>
      </c>
      <c r="B24" s="7" t="str">
        <f>HYPERLINK("https://my.zakupki.prom.ua/remote/dispatcher/state_purchase_view/16401801", "UA-2020-04-17-007936-b")</f>
        <v>UA-2020-04-17-007936-b</v>
      </c>
      <c r="C24" s="7" t="s">
        <v>172</v>
      </c>
      <c r="D24" s="8" t="s">
        <v>326</v>
      </c>
      <c r="E24" s="8" t="s">
        <v>328</v>
      </c>
      <c r="F24" s="9">
        <v>50000</v>
      </c>
      <c r="G24" s="9">
        <v>50000</v>
      </c>
      <c r="H24" s="8" t="s">
        <v>172</v>
      </c>
      <c r="I24" s="8" t="s">
        <v>191</v>
      </c>
      <c r="J24" s="8" t="s">
        <v>171</v>
      </c>
      <c r="K24" s="10">
        <v>43938</v>
      </c>
      <c r="L24" s="8" t="s">
        <v>182</v>
      </c>
      <c r="M24" s="8" t="s">
        <v>100</v>
      </c>
      <c r="N24" s="11">
        <v>50000</v>
      </c>
    </row>
    <row r="25" spans="1:14" ht="65.25" hidden="1" thickBot="1" x14ac:dyDescent="0.3">
      <c r="A25" s="5">
        <v>24</v>
      </c>
      <c r="B25" s="7" t="str">
        <f>HYPERLINK("https://my.zakupki.prom.ua/remote/dispatcher/state_purchase_view/16421081", "UA-2020-04-17-012740-b")</f>
        <v>UA-2020-04-17-012740-b</v>
      </c>
      <c r="C25" s="7" t="s">
        <v>172</v>
      </c>
      <c r="D25" s="8" t="s">
        <v>326</v>
      </c>
      <c r="E25" s="8" t="s">
        <v>328</v>
      </c>
      <c r="F25" s="9">
        <v>3677544</v>
      </c>
      <c r="G25" s="9">
        <v>3677544</v>
      </c>
      <c r="H25" s="8" t="s">
        <v>172</v>
      </c>
      <c r="I25" s="8" t="s">
        <v>202</v>
      </c>
      <c r="J25" s="8" t="s">
        <v>165</v>
      </c>
      <c r="K25" s="10">
        <v>43938</v>
      </c>
      <c r="L25" s="8" t="s">
        <v>182</v>
      </c>
      <c r="M25" s="8" t="s">
        <v>6</v>
      </c>
      <c r="N25" s="11">
        <v>3450000</v>
      </c>
    </row>
    <row r="26" spans="1:14" ht="255.75" x14ac:dyDescent="0.25">
      <c r="A26" s="5">
        <v>25</v>
      </c>
      <c r="B26" s="7" t="str">
        <f>HYPERLINK("https://my.zakupki.prom.ua/remote/dispatcher/state_purchase_view/16404813", "UA-2020-04-17-008651-b")</f>
        <v>UA-2020-04-17-008651-b</v>
      </c>
      <c r="C26" s="7" t="s">
        <v>172</v>
      </c>
      <c r="D26" s="8" t="s">
        <v>326</v>
      </c>
      <c r="E26" s="8" t="s">
        <v>328</v>
      </c>
      <c r="F26" s="9">
        <v>40000</v>
      </c>
      <c r="G26" s="9">
        <v>40000</v>
      </c>
      <c r="H26" s="8" t="s">
        <v>172</v>
      </c>
      <c r="I26" s="8" t="s">
        <v>216</v>
      </c>
      <c r="J26" s="8" t="s">
        <v>171</v>
      </c>
      <c r="K26" s="10">
        <v>43938</v>
      </c>
      <c r="L26" s="8" t="s">
        <v>182</v>
      </c>
      <c r="M26" s="8" t="s">
        <v>103</v>
      </c>
      <c r="N26" s="11">
        <v>40000</v>
      </c>
    </row>
    <row r="27" spans="1:14" ht="256.5" thickBot="1" x14ac:dyDescent="0.3">
      <c r="A27" s="6">
        <v>26</v>
      </c>
      <c r="B27" s="7" t="str">
        <f>HYPERLINK("https://my.zakupki.prom.ua/remote/dispatcher/state_purchase_view/16404103", "UA-2020-04-17-008509-b")</f>
        <v>UA-2020-04-17-008509-b</v>
      </c>
      <c r="C27" s="7" t="s">
        <v>172</v>
      </c>
      <c r="D27" s="8" t="s">
        <v>326</v>
      </c>
      <c r="E27" s="8" t="s">
        <v>328</v>
      </c>
      <c r="F27" s="9">
        <v>40000</v>
      </c>
      <c r="G27" s="9">
        <v>40000</v>
      </c>
      <c r="H27" s="8" t="s">
        <v>172</v>
      </c>
      <c r="I27" s="8" t="s">
        <v>228</v>
      </c>
      <c r="J27" s="8" t="s">
        <v>171</v>
      </c>
      <c r="K27" s="10">
        <v>43938</v>
      </c>
      <c r="L27" s="8" t="s">
        <v>182</v>
      </c>
      <c r="M27" s="8" t="s">
        <v>102</v>
      </c>
      <c r="N27" s="11">
        <v>40000</v>
      </c>
    </row>
    <row r="28" spans="1:14" ht="231" thickBot="1" x14ac:dyDescent="0.3">
      <c r="A28" s="5">
        <v>27</v>
      </c>
      <c r="B28" s="7" t="str">
        <f>HYPERLINK("https://my.zakupki.prom.ua/remote/dispatcher/state_purchase_view/16418489", "UA-2020-04-17-012035-b")</f>
        <v>UA-2020-04-17-012035-b</v>
      </c>
      <c r="C28" s="7" t="s">
        <v>172</v>
      </c>
      <c r="D28" s="8" t="s">
        <v>326</v>
      </c>
      <c r="E28" s="8" t="s">
        <v>328</v>
      </c>
      <c r="F28" s="9">
        <v>70000</v>
      </c>
      <c r="G28" s="9">
        <v>70000</v>
      </c>
      <c r="H28" s="8" t="s">
        <v>172</v>
      </c>
      <c r="I28" s="8" t="s">
        <v>229</v>
      </c>
      <c r="J28" s="8" t="s">
        <v>171</v>
      </c>
      <c r="K28" s="10">
        <v>43938</v>
      </c>
      <c r="L28" s="8" t="s">
        <v>182</v>
      </c>
      <c r="M28" s="8" t="s">
        <v>95</v>
      </c>
      <c r="N28" s="11">
        <v>70000</v>
      </c>
    </row>
    <row r="29" spans="1:14" ht="268.5" x14ac:dyDescent="0.25">
      <c r="A29" s="5">
        <v>28</v>
      </c>
      <c r="B29" s="7" t="str">
        <f>HYPERLINK("https://my.zakupki.prom.ua/remote/dispatcher/state_purchase_view/16401378", "UA-2020-04-17-007766-b")</f>
        <v>UA-2020-04-17-007766-b</v>
      </c>
      <c r="C29" s="7" t="s">
        <v>172</v>
      </c>
      <c r="D29" s="8" t="s">
        <v>326</v>
      </c>
      <c r="E29" s="8" t="s">
        <v>328</v>
      </c>
      <c r="F29" s="9">
        <v>70000</v>
      </c>
      <c r="G29" s="9">
        <v>70000</v>
      </c>
      <c r="H29" s="8" t="s">
        <v>172</v>
      </c>
      <c r="I29" s="8" t="s">
        <v>236</v>
      </c>
      <c r="J29" s="8" t="s">
        <v>171</v>
      </c>
      <c r="K29" s="10">
        <v>43938</v>
      </c>
      <c r="L29" s="8" t="s">
        <v>182</v>
      </c>
      <c r="M29" s="8" t="s">
        <v>99</v>
      </c>
      <c r="N29" s="11">
        <v>70000</v>
      </c>
    </row>
    <row r="30" spans="1:14" ht="256.5" thickBot="1" x14ac:dyDescent="0.3">
      <c r="A30" s="6">
        <v>29</v>
      </c>
      <c r="B30" s="7" t="str">
        <f>HYPERLINK("https://my.zakupki.prom.ua/remote/dispatcher/state_purchase_view/16407317", "UA-2020-04-17-009188-b")</f>
        <v>UA-2020-04-17-009188-b</v>
      </c>
      <c r="C30" s="7" t="s">
        <v>172</v>
      </c>
      <c r="D30" s="8" t="s">
        <v>326</v>
      </c>
      <c r="E30" s="8" t="s">
        <v>328</v>
      </c>
      <c r="F30" s="9">
        <v>45000</v>
      </c>
      <c r="G30" s="9">
        <v>45000</v>
      </c>
      <c r="H30" s="8" t="s">
        <v>172</v>
      </c>
      <c r="I30" s="8" t="s">
        <v>248</v>
      </c>
      <c r="J30" s="8" t="s">
        <v>171</v>
      </c>
      <c r="K30" s="10">
        <v>43938</v>
      </c>
      <c r="L30" s="8" t="s">
        <v>182</v>
      </c>
      <c r="M30" s="8" t="s">
        <v>104</v>
      </c>
      <c r="N30" s="11">
        <v>45000</v>
      </c>
    </row>
    <row r="31" spans="1:14" ht="282" thickBot="1" x14ac:dyDescent="0.3">
      <c r="A31" s="5">
        <v>30</v>
      </c>
      <c r="B31" s="7" t="str">
        <f>HYPERLINK("https://my.zakupki.prom.ua/remote/dispatcher/state_purchase_view/16400432", "UA-2020-04-17-007543-b")</f>
        <v>UA-2020-04-17-007543-b</v>
      </c>
      <c r="C31" s="7" t="s">
        <v>172</v>
      </c>
      <c r="D31" s="8" t="s">
        <v>326</v>
      </c>
      <c r="E31" s="8" t="s">
        <v>328</v>
      </c>
      <c r="F31" s="9">
        <v>70000</v>
      </c>
      <c r="G31" s="9">
        <v>70000</v>
      </c>
      <c r="H31" s="8" t="s">
        <v>172</v>
      </c>
      <c r="I31" s="8" t="s">
        <v>249</v>
      </c>
      <c r="J31" s="8" t="s">
        <v>171</v>
      </c>
      <c r="K31" s="10">
        <v>43938</v>
      </c>
      <c r="L31" s="8" t="s">
        <v>182</v>
      </c>
      <c r="M31" s="8" t="s">
        <v>97</v>
      </c>
      <c r="N31" s="11">
        <v>70000</v>
      </c>
    </row>
    <row r="32" spans="1:14" ht="255.75" x14ac:dyDescent="0.25">
      <c r="A32" s="5">
        <v>31</v>
      </c>
      <c r="B32" s="7" t="str">
        <f>HYPERLINK("https://my.zakupki.prom.ua/remote/dispatcher/state_purchase_view/16411834", "UA-2020-04-17-010325-b")</f>
        <v>UA-2020-04-17-010325-b</v>
      </c>
      <c r="C32" s="7" t="s">
        <v>172</v>
      </c>
      <c r="D32" s="8" t="s">
        <v>326</v>
      </c>
      <c r="E32" s="8" t="s">
        <v>328</v>
      </c>
      <c r="F32" s="9">
        <v>45000</v>
      </c>
      <c r="G32" s="9">
        <v>45000</v>
      </c>
      <c r="H32" s="8" t="s">
        <v>172</v>
      </c>
      <c r="I32" s="8" t="s">
        <v>271</v>
      </c>
      <c r="J32" s="8" t="s">
        <v>171</v>
      </c>
      <c r="K32" s="10">
        <v>43938</v>
      </c>
      <c r="L32" s="8" t="s">
        <v>182</v>
      </c>
      <c r="M32" s="8" t="s">
        <v>87</v>
      </c>
      <c r="N32" s="11">
        <v>45000</v>
      </c>
    </row>
    <row r="33" spans="1:14" ht="282" thickBot="1" x14ac:dyDescent="0.3">
      <c r="A33" s="6">
        <v>32</v>
      </c>
      <c r="B33" s="7" t="str">
        <f>HYPERLINK("https://my.zakupki.prom.ua/remote/dispatcher/state_purchase_view/16402654", "UA-2020-04-17-008172-b")</f>
        <v>UA-2020-04-17-008172-b</v>
      </c>
      <c r="C33" s="7" t="s">
        <v>172</v>
      </c>
      <c r="D33" s="8" t="s">
        <v>326</v>
      </c>
      <c r="E33" s="8" t="s">
        <v>328</v>
      </c>
      <c r="F33" s="9">
        <v>70000</v>
      </c>
      <c r="G33" s="9">
        <v>70000</v>
      </c>
      <c r="H33" s="8" t="s">
        <v>172</v>
      </c>
      <c r="I33" s="8" t="s">
        <v>272</v>
      </c>
      <c r="J33" s="8" t="s">
        <v>171</v>
      </c>
      <c r="K33" s="10">
        <v>43938</v>
      </c>
      <c r="L33" s="8" t="s">
        <v>182</v>
      </c>
      <c r="M33" s="8" t="s">
        <v>101</v>
      </c>
      <c r="N33" s="11">
        <v>70000</v>
      </c>
    </row>
    <row r="34" spans="1:14" ht="231" thickBot="1" x14ac:dyDescent="0.3">
      <c r="A34" s="5">
        <v>33</v>
      </c>
      <c r="B34" s="7" t="str">
        <f>HYPERLINK("https://my.zakupki.prom.ua/remote/dispatcher/state_purchase_view/16417730", "UA-2020-04-17-011816-b")</f>
        <v>UA-2020-04-17-011816-b</v>
      </c>
      <c r="C34" s="7" t="s">
        <v>172</v>
      </c>
      <c r="D34" s="8" t="s">
        <v>326</v>
      </c>
      <c r="E34" s="8" t="s">
        <v>328</v>
      </c>
      <c r="F34" s="9">
        <v>65000</v>
      </c>
      <c r="G34" s="9">
        <v>65000</v>
      </c>
      <c r="H34" s="8" t="s">
        <v>172</v>
      </c>
      <c r="I34" s="8" t="s">
        <v>273</v>
      </c>
      <c r="J34" s="8" t="s">
        <v>171</v>
      </c>
      <c r="K34" s="10">
        <v>43938</v>
      </c>
      <c r="L34" s="8" t="s">
        <v>182</v>
      </c>
      <c r="M34" s="8" t="s">
        <v>94</v>
      </c>
      <c r="N34" s="11">
        <v>65000</v>
      </c>
    </row>
    <row r="35" spans="1:14" ht="281.25" x14ac:dyDescent="0.25">
      <c r="A35" s="5">
        <v>34</v>
      </c>
      <c r="B35" s="7" t="str">
        <f>HYPERLINK("https://my.zakupki.prom.ua/remote/dispatcher/state_purchase_view/16398310", "UA-2020-04-17-007082-b")</f>
        <v>UA-2020-04-17-007082-b</v>
      </c>
      <c r="C35" s="7" t="s">
        <v>172</v>
      </c>
      <c r="D35" s="8" t="s">
        <v>326</v>
      </c>
      <c r="E35" s="8" t="s">
        <v>328</v>
      </c>
      <c r="F35" s="9">
        <v>40000</v>
      </c>
      <c r="G35" s="9">
        <v>40000</v>
      </c>
      <c r="H35" s="8" t="s">
        <v>172</v>
      </c>
      <c r="I35" s="8" t="s">
        <v>284</v>
      </c>
      <c r="J35" s="8" t="s">
        <v>171</v>
      </c>
      <c r="K35" s="10">
        <v>43938</v>
      </c>
      <c r="L35" s="8" t="s">
        <v>182</v>
      </c>
      <c r="M35" s="8" t="s">
        <v>86</v>
      </c>
      <c r="N35" s="11">
        <v>40000</v>
      </c>
    </row>
    <row r="36" spans="1:14" ht="243.75" thickBot="1" x14ac:dyDescent="0.3">
      <c r="A36" s="6">
        <v>35</v>
      </c>
      <c r="B36" s="7" t="str">
        <f>HYPERLINK("https://my.zakupki.prom.ua/remote/dispatcher/state_purchase_view/16414599", "UA-2020-04-17-011077-b")</f>
        <v>UA-2020-04-17-011077-b</v>
      </c>
      <c r="C36" s="7" t="s">
        <v>172</v>
      </c>
      <c r="D36" s="8" t="s">
        <v>326</v>
      </c>
      <c r="E36" s="8" t="s">
        <v>328</v>
      </c>
      <c r="F36" s="9">
        <v>45000</v>
      </c>
      <c r="G36" s="9">
        <v>45000</v>
      </c>
      <c r="H36" s="8" t="s">
        <v>172</v>
      </c>
      <c r="I36" s="8" t="s">
        <v>285</v>
      </c>
      <c r="J36" s="8" t="s">
        <v>171</v>
      </c>
      <c r="K36" s="10">
        <v>43938</v>
      </c>
      <c r="L36" s="8" t="s">
        <v>182</v>
      </c>
      <c r="M36" s="8" t="s">
        <v>89</v>
      </c>
      <c r="N36" s="11">
        <v>45000</v>
      </c>
    </row>
    <row r="37" spans="1:14" ht="256.5" thickBot="1" x14ac:dyDescent="0.3">
      <c r="A37" s="5">
        <v>36</v>
      </c>
      <c r="B37" s="7" t="str">
        <f>HYPERLINK("https://my.zakupki.prom.ua/remote/dispatcher/state_purchase_view/16413861", "UA-2020-04-17-010885-b")</f>
        <v>UA-2020-04-17-010885-b</v>
      </c>
      <c r="C37" s="7" t="s">
        <v>172</v>
      </c>
      <c r="D37" s="8" t="s">
        <v>326</v>
      </c>
      <c r="E37" s="8" t="s">
        <v>328</v>
      </c>
      <c r="F37" s="9">
        <v>50000</v>
      </c>
      <c r="G37" s="9">
        <v>50000</v>
      </c>
      <c r="H37" s="8" t="s">
        <v>172</v>
      </c>
      <c r="I37" s="8" t="s">
        <v>286</v>
      </c>
      <c r="J37" s="8" t="s">
        <v>171</v>
      </c>
      <c r="K37" s="10">
        <v>43938</v>
      </c>
      <c r="L37" s="8" t="s">
        <v>182</v>
      </c>
      <c r="M37" s="8" t="s">
        <v>88</v>
      </c>
      <c r="N37" s="11">
        <v>50000</v>
      </c>
    </row>
    <row r="38" spans="1:14" ht="281.25" x14ac:dyDescent="0.25">
      <c r="A38" s="5">
        <v>37</v>
      </c>
      <c r="B38" s="7" t="str">
        <f>HYPERLINK("https://my.zakupki.prom.ua/remote/dispatcher/state_purchase_view/16417254", "UA-2020-04-17-011707-b")</f>
        <v>UA-2020-04-17-011707-b</v>
      </c>
      <c r="C38" s="7" t="s">
        <v>172</v>
      </c>
      <c r="D38" s="8" t="s">
        <v>326</v>
      </c>
      <c r="E38" s="8" t="s">
        <v>328</v>
      </c>
      <c r="F38" s="9">
        <v>40000</v>
      </c>
      <c r="G38" s="9">
        <v>40000</v>
      </c>
      <c r="H38" s="8" t="s">
        <v>172</v>
      </c>
      <c r="I38" s="8" t="s">
        <v>300</v>
      </c>
      <c r="J38" s="8" t="s">
        <v>171</v>
      </c>
      <c r="K38" s="10">
        <v>43938</v>
      </c>
      <c r="L38" s="8" t="s">
        <v>182</v>
      </c>
      <c r="M38" s="8" t="s">
        <v>93</v>
      </c>
      <c r="N38" s="11">
        <v>40000</v>
      </c>
    </row>
    <row r="39" spans="1:14" ht="282" thickBot="1" x14ac:dyDescent="0.3">
      <c r="A39" s="6">
        <v>38</v>
      </c>
      <c r="B39" s="7" t="str">
        <f>HYPERLINK("https://my.zakupki.prom.ua/remote/dispatcher/state_purchase_view/16416286", "UA-2020-04-17-011478-b")</f>
        <v>UA-2020-04-17-011478-b</v>
      </c>
      <c r="C39" s="7" t="s">
        <v>172</v>
      </c>
      <c r="D39" s="8" t="s">
        <v>326</v>
      </c>
      <c r="E39" s="8" t="s">
        <v>328</v>
      </c>
      <c r="F39" s="9">
        <v>70000</v>
      </c>
      <c r="G39" s="9">
        <v>70000</v>
      </c>
      <c r="H39" s="8" t="s">
        <v>172</v>
      </c>
      <c r="I39" s="8" t="s">
        <v>301</v>
      </c>
      <c r="J39" s="8" t="s">
        <v>171</v>
      </c>
      <c r="K39" s="10">
        <v>43938</v>
      </c>
      <c r="L39" s="8" t="s">
        <v>182</v>
      </c>
      <c r="M39" s="8" t="s">
        <v>91</v>
      </c>
      <c r="N39" s="11">
        <v>70000</v>
      </c>
    </row>
    <row r="40" spans="1:14" ht="243.75" thickBot="1" x14ac:dyDescent="0.3">
      <c r="A40" s="5">
        <v>39</v>
      </c>
      <c r="B40" s="7" t="str">
        <f>HYPERLINK("https://my.zakupki.prom.ua/remote/dispatcher/state_purchase_view/16416544", "UA-2020-04-17-011548-b")</f>
        <v>UA-2020-04-17-011548-b</v>
      </c>
      <c r="C40" s="7" t="s">
        <v>172</v>
      </c>
      <c r="D40" s="8" t="s">
        <v>326</v>
      </c>
      <c r="E40" s="8" t="s">
        <v>328</v>
      </c>
      <c r="F40" s="9">
        <v>40000</v>
      </c>
      <c r="G40" s="9">
        <v>40000</v>
      </c>
      <c r="H40" s="8" t="s">
        <v>172</v>
      </c>
      <c r="I40" s="8" t="s">
        <v>302</v>
      </c>
      <c r="J40" s="8" t="s">
        <v>171</v>
      </c>
      <c r="K40" s="10">
        <v>43938</v>
      </c>
      <c r="L40" s="8" t="s">
        <v>182</v>
      </c>
      <c r="M40" s="8" t="s">
        <v>92</v>
      </c>
      <c r="N40" s="11">
        <v>40000</v>
      </c>
    </row>
    <row r="41" spans="1:14" ht="255.75" x14ac:dyDescent="0.25">
      <c r="A41" s="5">
        <v>40</v>
      </c>
      <c r="B41" s="7" t="str">
        <f>HYPERLINK("https://my.zakupki.prom.ua/remote/dispatcher/state_purchase_view/16415592", "UA-2020-04-17-011328-b")</f>
        <v>UA-2020-04-17-011328-b</v>
      </c>
      <c r="C41" s="7" t="s">
        <v>172</v>
      </c>
      <c r="D41" s="8" t="s">
        <v>326</v>
      </c>
      <c r="E41" s="8" t="s">
        <v>328</v>
      </c>
      <c r="F41" s="9">
        <v>40000</v>
      </c>
      <c r="G41" s="9">
        <v>40000</v>
      </c>
      <c r="H41" s="8" t="s">
        <v>172</v>
      </c>
      <c r="I41" s="8" t="s">
        <v>303</v>
      </c>
      <c r="J41" s="8" t="s">
        <v>171</v>
      </c>
      <c r="K41" s="10">
        <v>43938</v>
      </c>
      <c r="L41" s="8" t="s">
        <v>182</v>
      </c>
      <c r="M41" s="8" t="s">
        <v>90</v>
      </c>
      <c r="N41" s="11">
        <v>40000</v>
      </c>
    </row>
    <row r="42" spans="1:14" ht="256.5" thickBot="1" x14ac:dyDescent="0.3">
      <c r="A42" s="6">
        <v>41</v>
      </c>
      <c r="B42" s="7" t="str">
        <f>HYPERLINK("https://my.zakupki.prom.ua/remote/dispatcher/state_purchase_view/16419108", "UA-2020-04-17-012196-b")</f>
        <v>UA-2020-04-17-012196-b</v>
      </c>
      <c r="C42" s="7" t="s">
        <v>172</v>
      </c>
      <c r="D42" s="8" t="s">
        <v>326</v>
      </c>
      <c r="E42" s="8" t="s">
        <v>328</v>
      </c>
      <c r="F42" s="9">
        <v>25000</v>
      </c>
      <c r="G42" s="9">
        <v>25000</v>
      </c>
      <c r="H42" s="8" t="s">
        <v>172</v>
      </c>
      <c r="I42" s="8" t="s">
        <v>322</v>
      </c>
      <c r="J42" s="8" t="s">
        <v>171</v>
      </c>
      <c r="K42" s="10">
        <v>43938</v>
      </c>
      <c r="L42" s="8" t="s">
        <v>182</v>
      </c>
      <c r="M42" s="8" t="s">
        <v>98</v>
      </c>
      <c r="N42" s="11">
        <v>25000</v>
      </c>
    </row>
    <row r="43" spans="1:14" ht="78" hidden="1" thickBot="1" x14ac:dyDescent="0.3">
      <c r="A43" s="5">
        <v>42</v>
      </c>
      <c r="B43" s="7" t="str">
        <f>HYPERLINK("https://my.zakupki.prom.ua/remote/dispatcher/state_purchase_view/16455417", "UA-2020-04-23-001370-b")</f>
        <v>UA-2020-04-23-001370-b</v>
      </c>
      <c r="C43" s="7" t="s">
        <v>172</v>
      </c>
      <c r="D43" s="8" t="s">
        <v>326</v>
      </c>
      <c r="E43" s="8" t="s">
        <v>328</v>
      </c>
      <c r="F43" s="9">
        <v>4999</v>
      </c>
      <c r="G43" s="9">
        <v>4999</v>
      </c>
      <c r="H43" s="8" t="s">
        <v>172</v>
      </c>
      <c r="I43" s="8" t="s">
        <v>258</v>
      </c>
      <c r="J43" s="8" t="s">
        <v>171</v>
      </c>
      <c r="K43" s="10">
        <v>43944</v>
      </c>
      <c r="L43" s="8" t="s">
        <v>182</v>
      </c>
      <c r="M43" s="8" t="s">
        <v>129</v>
      </c>
      <c r="N43" s="11">
        <v>4999</v>
      </c>
    </row>
    <row r="44" spans="1:14" ht="192.75" hidden="1" thickBot="1" x14ac:dyDescent="0.3">
      <c r="A44" s="5">
        <v>43</v>
      </c>
      <c r="B44" s="7" t="str">
        <f>HYPERLINK("https://my.zakupki.prom.ua/remote/dispatcher/state_purchase_view/16458187", "UA-2020-04-23-002059-b")</f>
        <v>UA-2020-04-23-002059-b</v>
      </c>
      <c r="C44" s="7" t="s">
        <v>172</v>
      </c>
      <c r="D44" s="8" t="s">
        <v>326</v>
      </c>
      <c r="E44" s="8" t="s">
        <v>328</v>
      </c>
      <c r="F44" s="9">
        <v>8954</v>
      </c>
      <c r="G44" s="9">
        <v>8954</v>
      </c>
      <c r="H44" s="8" t="s">
        <v>172</v>
      </c>
      <c r="I44" s="8" t="s">
        <v>275</v>
      </c>
      <c r="J44" s="8" t="s">
        <v>171</v>
      </c>
      <c r="K44" s="10">
        <v>43944</v>
      </c>
      <c r="L44" s="8" t="s">
        <v>182</v>
      </c>
      <c r="M44" s="8" t="s">
        <v>130</v>
      </c>
      <c r="N44" s="11">
        <v>8954</v>
      </c>
    </row>
    <row r="45" spans="1:14" ht="65.25" hidden="1" thickBot="1" x14ac:dyDescent="0.3">
      <c r="A45" s="6">
        <v>44</v>
      </c>
      <c r="B45" s="7" t="str">
        <f>HYPERLINK("https://my.zakupki.prom.ua/remote/dispatcher/state_purchase_view/16680219", "UA-2020-05-14-005053-b")</f>
        <v>UA-2020-05-14-005053-b</v>
      </c>
      <c r="C45" s="7" t="s">
        <v>172</v>
      </c>
      <c r="D45" s="8" t="s">
        <v>326</v>
      </c>
      <c r="E45" s="8" t="s">
        <v>328</v>
      </c>
      <c r="F45" s="9">
        <v>80000</v>
      </c>
      <c r="G45" s="9">
        <v>80000</v>
      </c>
      <c r="H45" s="8" t="s">
        <v>172</v>
      </c>
      <c r="I45" s="8" t="s">
        <v>289</v>
      </c>
      <c r="J45" s="8" t="s">
        <v>165</v>
      </c>
      <c r="K45" s="10">
        <v>43965</v>
      </c>
      <c r="L45" s="8" t="s">
        <v>182</v>
      </c>
      <c r="M45" s="8" t="s">
        <v>80</v>
      </c>
      <c r="N45" s="11">
        <v>62088</v>
      </c>
    </row>
    <row r="46" spans="1:14" ht="78" hidden="1" thickBot="1" x14ac:dyDescent="0.3">
      <c r="A46" s="5">
        <v>45</v>
      </c>
      <c r="B46" s="7" t="str">
        <f>HYPERLINK("https://my.zakupki.prom.ua/remote/dispatcher/state_purchase_view/16703437", "UA-2020-05-15-005383-b")</f>
        <v>UA-2020-05-15-005383-b</v>
      </c>
      <c r="C46" s="7" t="s">
        <v>172</v>
      </c>
      <c r="D46" s="8" t="s">
        <v>326</v>
      </c>
      <c r="E46" s="8" t="s">
        <v>328</v>
      </c>
      <c r="F46" s="9">
        <v>10826</v>
      </c>
      <c r="G46" s="9">
        <v>10826</v>
      </c>
      <c r="H46" s="8" t="s">
        <v>172</v>
      </c>
      <c r="I46" s="8" t="s">
        <v>184</v>
      </c>
      <c r="J46" s="8" t="s">
        <v>171</v>
      </c>
      <c r="K46" s="10">
        <v>43966</v>
      </c>
      <c r="L46" s="8" t="s">
        <v>182</v>
      </c>
      <c r="M46" s="8" t="s">
        <v>76</v>
      </c>
      <c r="N46" s="11">
        <v>10826</v>
      </c>
    </row>
    <row r="47" spans="1:14" ht="78" hidden="1" thickBot="1" x14ac:dyDescent="0.3">
      <c r="A47" s="5">
        <v>46</v>
      </c>
      <c r="B47" s="7" t="str">
        <f>HYPERLINK("https://my.zakupki.prom.ua/remote/dispatcher/state_purchase_view/16701179", "UA-2020-05-15-004748-b")</f>
        <v>UA-2020-05-15-004748-b</v>
      </c>
      <c r="C47" s="7" t="s">
        <v>172</v>
      </c>
      <c r="D47" s="8" t="s">
        <v>326</v>
      </c>
      <c r="E47" s="8" t="s">
        <v>328</v>
      </c>
      <c r="F47" s="9">
        <v>13036</v>
      </c>
      <c r="G47" s="9">
        <v>13036</v>
      </c>
      <c r="H47" s="8" t="s">
        <v>172</v>
      </c>
      <c r="I47" s="8" t="s">
        <v>265</v>
      </c>
      <c r="J47" s="8" t="s">
        <v>171</v>
      </c>
      <c r="K47" s="10">
        <v>43966</v>
      </c>
      <c r="L47" s="8" t="s">
        <v>182</v>
      </c>
      <c r="M47" s="8" t="s">
        <v>73</v>
      </c>
      <c r="N47" s="11">
        <v>13036</v>
      </c>
    </row>
    <row r="48" spans="1:14" ht="78" hidden="1" thickBot="1" x14ac:dyDescent="0.3">
      <c r="A48" s="6">
        <v>47</v>
      </c>
      <c r="B48" s="7" t="str">
        <f>HYPERLINK("https://my.zakupki.prom.ua/remote/dispatcher/state_purchase_view/16703602", "UA-2020-05-15-005425-b")</f>
        <v>UA-2020-05-15-005425-b</v>
      </c>
      <c r="C48" s="7" t="s">
        <v>172</v>
      </c>
      <c r="D48" s="8" t="s">
        <v>326</v>
      </c>
      <c r="E48" s="8" t="s">
        <v>328</v>
      </c>
      <c r="F48" s="9">
        <v>6184</v>
      </c>
      <c r="G48" s="9">
        <v>6184</v>
      </c>
      <c r="H48" s="8" t="s">
        <v>172</v>
      </c>
      <c r="I48" s="8" t="s">
        <v>185</v>
      </c>
      <c r="J48" s="8" t="s">
        <v>171</v>
      </c>
      <c r="K48" s="10">
        <v>43966</v>
      </c>
      <c r="L48" s="8" t="s">
        <v>182</v>
      </c>
      <c r="M48" s="8" t="s">
        <v>77</v>
      </c>
      <c r="N48" s="11">
        <v>6184</v>
      </c>
    </row>
    <row r="49" spans="1:14" ht="78" hidden="1" thickBot="1" x14ac:dyDescent="0.3">
      <c r="A49" s="5">
        <v>48</v>
      </c>
      <c r="B49" s="7" t="str">
        <f>HYPERLINK("https://my.zakupki.prom.ua/remote/dispatcher/state_purchase_view/16777897", "UA-2020-05-20-006456-c")</f>
        <v>UA-2020-05-20-006456-c</v>
      </c>
      <c r="C49" s="7" t="s">
        <v>172</v>
      </c>
      <c r="D49" s="8" t="s">
        <v>326</v>
      </c>
      <c r="E49" s="8" t="s">
        <v>328</v>
      </c>
      <c r="F49" s="9">
        <v>697446</v>
      </c>
      <c r="G49" s="9">
        <v>697446</v>
      </c>
      <c r="H49" s="8" t="s">
        <v>172</v>
      </c>
      <c r="I49" s="8" t="s">
        <v>198</v>
      </c>
      <c r="J49" s="8" t="s">
        <v>165</v>
      </c>
      <c r="K49" s="10">
        <v>43971</v>
      </c>
      <c r="L49" s="8" t="s">
        <v>182</v>
      </c>
      <c r="M49" s="8" t="s">
        <v>79</v>
      </c>
      <c r="N49" s="11">
        <v>659040</v>
      </c>
    </row>
    <row r="50" spans="1:14" ht="78" hidden="1" thickBot="1" x14ac:dyDescent="0.3">
      <c r="A50" s="5">
        <v>49</v>
      </c>
      <c r="B50" s="7" t="str">
        <f>HYPERLINK("https://my.zakupki.prom.ua/remote/dispatcher/state_purchase_view/16827442", "UA-2020-05-22-006123-c")</f>
        <v>UA-2020-05-22-006123-c</v>
      </c>
      <c r="C50" s="7" t="s">
        <v>172</v>
      </c>
      <c r="D50" s="8" t="s">
        <v>326</v>
      </c>
      <c r="E50" s="8" t="s">
        <v>328</v>
      </c>
      <c r="F50" s="9">
        <v>3560000</v>
      </c>
      <c r="G50" s="9">
        <v>3560000</v>
      </c>
      <c r="H50" s="8" t="s">
        <v>172</v>
      </c>
      <c r="I50" s="8" t="s">
        <v>244</v>
      </c>
      <c r="J50" s="8" t="s">
        <v>165</v>
      </c>
      <c r="K50" s="10">
        <v>43973</v>
      </c>
      <c r="L50" s="8" t="s">
        <v>182</v>
      </c>
      <c r="M50" s="8" t="s">
        <v>7</v>
      </c>
      <c r="N50" s="11">
        <v>3521251.2</v>
      </c>
    </row>
    <row r="51" spans="1:14" ht="78" hidden="1" thickBot="1" x14ac:dyDescent="0.3">
      <c r="A51" s="6">
        <v>50</v>
      </c>
      <c r="B51" s="7" t="str">
        <f>HYPERLINK("https://my.zakupki.prom.ua/remote/dispatcher/state_purchase_view/16870891", "UA-2020-05-26-005728-b")</f>
        <v>UA-2020-05-26-005728-b</v>
      </c>
      <c r="C51" s="7" t="s">
        <v>172</v>
      </c>
      <c r="D51" s="8" t="s">
        <v>326</v>
      </c>
      <c r="E51" s="8" t="s">
        <v>328</v>
      </c>
      <c r="F51" s="9">
        <v>6184</v>
      </c>
      <c r="G51" s="9">
        <v>6184</v>
      </c>
      <c r="H51" s="8" t="s">
        <v>172</v>
      </c>
      <c r="I51" s="8" t="s">
        <v>185</v>
      </c>
      <c r="J51" s="8" t="s">
        <v>171</v>
      </c>
      <c r="K51" s="10">
        <v>43977</v>
      </c>
      <c r="L51" s="8" t="s">
        <v>182</v>
      </c>
      <c r="M51" s="8" t="s">
        <v>141</v>
      </c>
      <c r="N51" s="11">
        <v>6184</v>
      </c>
    </row>
    <row r="52" spans="1:14" ht="78" hidden="1" thickBot="1" x14ac:dyDescent="0.3">
      <c r="A52" s="5">
        <v>51</v>
      </c>
      <c r="B52" s="7" t="str">
        <f>HYPERLINK("https://my.zakupki.prom.ua/remote/dispatcher/state_purchase_view/16874845", "UA-2020-05-26-007081-b")</f>
        <v>UA-2020-05-26-007081-b</v>
      </c>
      <c r="C52" s="7" t="s">
        <v>172</v>
      </c>
      <c r="D52" s="8" t="s">
        <v>326</v>
      </c>
      <c r="E52" s="8" t="s">
        <v>328</v>
      </c>
      <c r="F52" s="9">
        <v>13036</v>
      </c>
      <c r="G52" s="9">
        <v>13036</v>
      </c>
      <c r="H52" s="8" t="s">
        <v>172</v>
      </c>
      <c r="I52" s="8" t="s">
        <v>233</v>
      </c>
      <c r="J52" s="8" t="s">
        <v>171</v>
      </c>
      <c r="K52" s="10">
        <v>43977</v>
      </c>
      <c r="L52" s="8" t="s">
        <v>182</v>
      </c>
      <c r="M52" s="8" t="s">
        <v>142</v>
      </c>
      <c r="N52" s="11">
        <v>13036</v>
      </c>
    </row>
    <row r="53" spans="1:14" ht="78" hidden="1" thickBot="1" x14ac:dyDescent="0.3">
      <c r="A53" s="5">
        <v>52</v>
      </c>
      <c r="B53" s="7" t="str">
        <f>HYPERLINK("https://my.zakupki.prom.ua/remote/dispatcher/state_purchase_view/16903693", "UA-2020-05-27-007739-b")</f>
        <v>UA-2020-05-27-007739-b</v>
      </c>
      <c r="C53" s="7" t="s">
        <v>172</v>
      </c>
      <c r="D53" s="8" t="s">
        <v>326</v>
      </c>
      <c r="E53" s="8" t="s">
        <v>328</v>
      </c>
      <c r="F53" s="9">
        <v>3560000</v>
      </c>
      <c r="G53" s="9">
        <v>3560000</v>
      </c>
      <c r="H53" s="8" t="s">
        <v>172</v>
      </c>
      <c r="I53" s="8" t="s">
        <v>244</v>
      </c>
      <c r="J53" s="8" t="s">
        <v>165</v>
      </c>
      <c r="K53" s="10">
        <v>43978</v>
      </c>
      <c r="L53" s="8" t="s">
        <v>182</v>
      </c>
      <c r="M53" s="8" t="s">
        <v>160</v>
      </c>
      <c r="N53" s="11">
        <v>3521251.2</v>
      </c>
    </row>
    <row r="54" spans="1:14" ht="78" hidden="1" thickBot="1" x14ac:dyDescent="0.3">
      <c r="A54" s="6">
        <v>53</v>
      </c>
      <c r="B54" s="7" t="str">
        <f>HYPERLINK("https://my.zakupki.prom.ua/remote/dispatcher/state_purchase_view/16904610", "UA-2020-05-27-008075-b")</f>
        <v>UA-2020-05-27-008075-b</v>
      </c>
      <c r="C54" s="7" t="s">
        <v>172</v>
      </c>
      <c r="D54" s="8" t="s">
        <v>326</v>
      </c>
      <c r="E54" s="8" t="s">
        <v>328</v>
      </c>
      <c r="F54" s="9">
        <v>2000000</v>
      </c>
      <c r="G54" s="9">
        <v>2000000</v>
      </c>
      <c r="H54" s="8" t="s">
        <v>172</v>
      </c>
      <c r="I54" s="8" t="s">
        <v>183</v>
      </c>
      <c r="J54" s="8" t="s">
        <v>165</v>
      </c>
      <c r="K54" s="10">
        <v>43978</v>
      </c>
      <c r="L54" s="8" t="s">
        <v>182</v>
      </c>
      <c r="M54" s="8" t="s">
        <v>108</v>
      </c>
      <c r="N54" s="11">
        <v>1969214.15</v>
      </c>
    </row>
    <row r="55" spans="1:14" ht="78" hidden="1" thickBot="1" x14ac:dyDescent="0.3">
      <c r="A55" s="5">
        <v>54</v>
      </c>
      <c r="B55" s="7" t="str">
        <f>HYPERLINK("https://my.zakupki.prom.ua/remote/dispatcher/state_purchase_view/16939639", "UA-2020-05-29-003454-b")</f>
        <v>UA-2020-05-29-003454-b</v>
      </c>
      <c r="C55" s="7" t="s">
        <v>172</v>
      </c>
      <c r="D55" s="8" t="s">
        <v>326</v>
      </c>
      <c r="E55" s="8" t="s">
        <v>328</v>
      </c>
      <c r="F55" s="9">
        <v>10826</v>
      </c>
      <c r="G55" s="9">
        <v>10826</v>
      </c>
      <c r="H55" s="8" t="s">
        <v>172</v>
      </c>
      <c r="I55" s="8" t="s">
        <v>184</v>
      </c>
      <c r="J55" s="8" t="s">
        <v>171</v>
      </c>
      <c r="K55" s="10">
        <v>43980</v>
      </c>
      <c r="L55" s="8" t="s">
        <v>182</v>
      </c>
      <c r="M55" s="8" t="s">
        <v>151</v>
      </c>
      <c r="N55" s="11">
        <v>10826</v>
      </c>
    </row>
    <row r="56" spans="1:14" ht="78" hidden="1" thickBot="1" x14ac:dyDescent="0.3">
      <c r="A56" s="5">
        <v>55</v>
      </c>
      <c r="B56" s="7" t="str">
        <f>HYPERLINK("https://my.zakupki.prom.ua/remote/dispatcher/state_purchase_view/16945840", "UA-2020-05-29-005487-b")</f>
        <v>UA-2020-05-29-005487-b</v>
      </c>
      <c r="C56" s="7" t="s">
        <v>172</v>
      </c>
      <c r="D56" s="8" t="s">
        <v>326</v>
      </c>
      <c r="E56" s="8" t="s">
        <v>328</v>
      </c>
      <c r="F56" s="9">
        <v>3560000</v>
      </c>
      <c r="G56" s="9">
        <v>3560000</v>
      </c>
      <c r="H56" s="8" t="s">
        <v>172</v>
      </c>
      <c r="I56" s="8" t="s">
        <v>244</v>
      </c>
      <c r="J56" s="8" t="s">
        <v>165</v>
      </c>
      <c r="K56" s="10">
        <v>43980</v>
      </c>
      <c r="L56" s="8" t="s">
        <v>182</v>
      </c>
      <c r="M56" s="8" t="s">
        <v>27</v>
      </c>
      <c r="N56" s="11">
        <v>3521251.2</v>
      </c>
    </row>
    <row r="57" spans="1:14" ht="78" hidden="1" thickBot="1" x14ac:dyDescent="0.3">
      <c r="A57" s="6">
        <v>56</v>
      </c>
      <c r="B57" s="7" t="str">
        <f>HYPERLINK("https://my.zakupki.prom.ua/remote/dispatcher/state_purchase_view/16941099", "UA-2020-05-29-003918-b")</f>
        <v>UA-2020-05-29-003918-b</v>
      </c>
      <c r="C57" s="7" t="s">
        <v>172</v>
      </c>
      <c r="D57" s="8" t="s">
        <v>326</v>
      </c>
      <c r="E57" s="8" t="s">
        <v>328</v>
      </c>
      <c r="F57" s="9">
        <v>18400</v>
      </c>
      <c r="G57" s="9">
        <v>18400</v>
      </c>
      <c r="H57" s="8" t="s">
        <v>172</v>
      </c>
      <c r="I57" s="8" t="s">
        <v>298</v>
      </c>
      <c r="J57" s="8" t="s">
        <v>171</v>
      </c>
      <c r="K57" s="10">
        <v>43980</v>
      </c>
      <c r="L57" s="8" t="s">
        <v>182</v>
      </c>
      <c r="M57" s="8" t="s">
        <v>152</v>
      </c>
      <c r="N57" s="11">
        <v>18400</v>
      </c>
    </row>
    <row r="58" spans="1:14" ht="78" hidden="1" thickBot="1" x14ac:dyDescent="0.3">
      <c r="A58" s="5">
        <v>57</v>
      </c>
      <c r="B58" s="7" t="str">
        <f>HYPERLINK("https://my.zakupki.prom.ua/remote/dispatcher/state_purchase_view/17001121", "UA-2020-06-02-008953-b")</f>
        <v>UA-2020-06-02-008953-b</v>
      </c>
      <c r="C58" s="7" t="s">
        <v>172</v>
      </c>
      <c r="D58" s="8" t="s">
        <v>326</v>
      </c>
      <c r="E58" s="8" t="s">
        <v>328</v>
      </c>
      <c r="F58" s="9">
        <v>10293.6</v>
      </c>
      <c r="G58" s="9">
        <v>10293.6</v>
      </c>
      <c r="H58" s="8" t="s">
        <v>172</v>
      </c>
      <c r="I58" s="8" t="s">
        <v>259</v>
      </c>
      <c r="J58" s="8" t="s">
        <v>171</v>
      </c>
      <c r="K58" s="10">
        <v>43984</v>
      </c>
      <c r="L58" s="8" t="s">
        <v>182</v>
      </c>
      <c r="M58" s="8" t="s">
        <v>5</v>
      </c>
      <c r="N58" s="11">
        <v>10293.120000000001</v>
      </c>
    </row>
    <row r="59" spans="1:14" ht="78" hidden="1" thickBot="1" x14ac:dyDescent="0.3">
      <c r="A59" s="5">
        <v>58</v>
      </c>
      <c r="B59" s="7" t="str">
        <f>HYPERLINK("https://my.zakupki.prom.ua/remote/dispatcher/state_purchase_view/17003416", "UA-2020-06-02-009689-b")</f>
        <v>UA-2020-06-02-009689-b</v>
      </c>
      <c r="C59" s="7" t="s">
        <v>172</v>
      </c>
      <c r="D59" s="8" t="s">
        <v>326</v>
      </c>
      <c r="E59" s="8" t="s">
        <v>328</v>
      </c>
      <c r="F59" s="9">
        <v>3560000</v>
      </c>
      <c r="G59" s="9">
        <v>3560000</v>
      </c>
      <c r="H59" s="8" t="s">
        <v>172</v>
      </c>
      <c r="I59" s="8" t="s">
        <v>244</v>
      </c>
      <c r="J59" s="8" t="s">
        <v>165</v>
      </c>
      <c r="K59" s="10">
        <v>43984</v>
      </c>
      <c r="L59" s="8" t="s">
        <v>182</v>
      </c>
      <c r="M59" s="8" t="s">
        <v>44</v>
      </c>
      <c r="N59" s="11">
        <v>3521251.2</v>
      </c>
    </row>
    <row r="60" spans="1:14" ht="78" hidden="1" thickBot="1" x14ac:dyDescent="0.3">
      <c r="A60" s="6">
        <v>59</v>
      </c>
      <c r="B60" s="7" t="str">
        <f>HYPERLINK("https://my.zakupki.prom.ua/remote/dispatcher/state_purchase_view/17041545", "UA-2020-06-04-001604-b")</f>
        <v>UA-2020-06-04-001604-b</v>
      </c>
      <c r="C60" s="7" t="s">
        <v>172</v>
      </c>
      <c r="D60" s="8" t="s">
        <v>326</v>
      </c>
      <c r="E60" s="8" t="s">
        <v>328</v>
      </c>
      <c r="F60" s="9">
        <v>3560000</v>
      </c>
      <c r="G60" s="9">
        <v>3560000</v>
      </c>
      <c r="H60" s="8" t="s">
        <v>172</v>
      </c>
      <c r="I60" s="8" t="s">
        <v>244</v>
      </c>
      <c r="J60" s="8" t="s">
        <v>165</v>
      </c>
      <c r="K60" s="10">
        <v>43986</v>
      </c>
      <c r="L60" s="8" t="s">
        <v>182</v>
      </c>
      <c r="M60" s="8" t="s">
        <v>67</v>
      </c>
      <c r="N60" s="11">
        <v>3521251.2</v>
      </c>
    </row>
    <row r="61" spans="1:14" ht="90.75" hidden="1" thickBot="1" x14ac:dyDescent="0.3">
      <c r="A61" s="5">
        <v>60</v>
      </c>
      <c r="B61" s="7" t="str">
        <f>HYPERLINK("https://my.zakupki.prom.ua/remote/dispatcher/state_purchase_view/17139935", "UA-2020-06-10-004788-b")</f>
        <v>UA-2020-06-10-004788-b</v>
      </c>
      <c r="C61" s="7" t="s">
        <v>172</v>
      </c>
      <c r="D61" s="8" t="s">
        <v>326</v>
      </c>
      <c r="E61" s="8" t="s">
        <v>328</v>
      </c>
      <c r="F61" s="9">
        <v>13036</v>
      </c>
      <c r="G61" s="9">
        <v>13036</v>
      </c>
      <c r="H61" s="8" t="s">
        <v>172</v>
      </c>
      <c r="I61" s="8" t="s">
        <v>260</v>
      </c>
      <c r="J61" s="8" t="s">
        <v>171</v>
      </c>
      <c r="K61" s="10">
        <v>43992</v>
      </c>
      <c r="L61" s="8" t="s">
        <v>182</v>
      </c>
      <c r="M61" s="8" t="s">
        <v>47</v>
      </c>
      <c r="N61" s="11">
        <v>13036</v>
      </c>
    </row>
    <row r="62" spans="1:14" ht="65.25" hidden="1" thickBot="1" x14ac:dyDescent="0.3">
      <c r="A62" s="5">
        <v>61</v>
      </c>
      <c r="B62" s="7" t="str">
        <f>HYPERLINK("https://my.zakupki.prom.ua/remote/dispatcher/state_purchase_view/17287773", "UA-2020-06-16-008901-c")</f>
        <v>UA-2020-06-16-008901-c</v>
      </c>
      <c r="C62" s="7" t="s">
        <v>172</v>
      </c>
      <c r="D62" s="8" t="s">
        <v>326</v>
      </c>
      <c r="E62" s="8" t="s">
        <v>328</v>
      </c>
      <c r="F62" s="9">
        <v>73500</v>
      </c>
      <c r="G62" s="9">
        <v>73500</v>
      </c>
      <c r="H62" s="8" t="s">
        <v>172</v>
      </c>
      <c r="I62" s="8" t="s">
        <v>292</v>
      </c>
      <c r="J62" s="8" t="s">
        <v>177</v>
      </c>
      <c r="K62" s="10">
        <v>43998</v>
      </c>
      <c r="L62" s="8" t="s">
        <v>182</v>
      </c>
      <c r="M62" s="8" t="s">
        <v>106</v>
      </c>
      <c r="N62" s="11">
        <v>66003</v>
      </c>
    </row>
    <row r="63" spans="1:14" ht="65.25" hidden="1" thickBot="1" x14ac:dyDescent="0.3">
      <c r="A63" s="6">
        <v>62</v>
      </c>
      <c r="B63" s="7" t="str">
        <f>HYPERLINK("https://my.zakupki.prom.ua/remote/dispatcher/state_purchase_view/17288000", "UA-2020-06-16-008951-c")</f>
        <v>UA-2020-06-16-008951-c</v>
      </c>
      <c r="C63" s="7" t="s">
        <v>172</v>
      </c>
      <c r="D63" s="8" t="s">
        <v>326</v>
      </c>
      <c r="E63" s="8" t="s">
        <v>328</v>
      </c>
      <c r="F63" s="9">
        <v>12000</v>
      </c>
      <c r="G63" s="9">
        <v>12000</v>
      </c>
      <c r="H63" s="8" t="s">
        <v>172</v>
      </c>
      <c r="I63" s="8" t="s">
        <v>308</v>
      </c>
      <c r="J63" s="8" t="s">
        <v>177</v>
      </c>
      <c r="K63" s="10">
        <v>43998</v>
      </c>
      <c r="L63" s="8" t="s">
        <v>182</v>
      </c>
      <c r="M63" s="8" t="s">
        <v>31</v>
      </c>
      <c r="N63" s="11">
        <v>8800</v>
      </c>
    </row>
    <row r="64" spans="1:14" ht="243.75" thickBot="1" x14ac:dyDescent="0.3">
      <c r="A64" s="5">
        <v>63</v>
      </c>
      <c r="B64" s="7" t="str">
        <f>HYPERLINK("https://my.zakupki.prom.ua/remote/dispatcher/state_purchase_view/17589357", "UA-2020-07-01-007407-a")</f>
        <v>UA-2020-07-01-007407-a</v>
      </c>
      <c r="C64" s="7" t="s">
        <v>172</v>
      </c>
      <c r="D64" s="8" t="s">
        <v>326</v>
      </c>
      <c r="E64" s="8" t="s">
        <v>328</v>
      </c>
      <c r="F64" s="9">
        <v>812348.95</v>
      </c>
      <c r="G64" s="9">
        <v>812348.95</v>
      </c>
      <c r="H64" s="8" t="s">
        <v>172</v>
      </c>
      <c r="I64" s="8" t="s">
        <v>204</v>
      </c>
      <c r="J64" s="8" t="s">
        <v>165</v>
      </c>
      <c r="K64" s="10">
        <v>44013</v>
      </c>
      <c r="L64" s="8" t="s">
        <v>182</v>
      </c>
      <c r="M64" s="8" t="s">
        <v>28</v>
      </c>
      <c r="N64" s="11">
        <v>669996</v>
      </c>
    </row>
    <row r="65" spans="1:14" ht="255.75" x14ac:dyDescent="0.25">
      <c r="A65" s="5">
        <v>64</v>
      </c>
      <c r="B65" s="7" t="str">
        <f>HYPERLINK("https://my.zakupki.prom.ua/remote/dispatcher/state_purchase_view/17592209", "UA-2020-07-01-008337-a")</f>
        <v>UA-2020-07-01-008337-a</v>
      </c>
      <c r="C65" s="7" t="s">
        <v>172</v>
      </c>
      <c r="D65" s="8" t="s">
        <v>326</v>
      </c>
      <c r="E65" s="8" t="s">
        <v>328</v>
      </c>
      <c r="F65" s="9">
        <v>2951117.76</v>
      </c>
      <c r="G65" s="9">
        <v>2951117.76</v>
      </c>
      <c r="H65" s="8" t="s">
        <v>172</v>
      </c>
      <c r="I65" s="8" t="s">
        <v>279</v>
      </c>
      <c r="J65" s="8" t="s">
        <v>165</v>
      </c>
      <c r="K65" s="10">
        <v>44013</v>
      </c>
      <c r="L65" s="8" t="s">
        <v>182</v>
      </c>
      <c r="M65" s="8" t="s">
        <v>30</v>
      </c>
      <c r="N65" s="11">
        <v>2499000</v>
      </c>
    </row>
    <row r="66" spans="1:14" ht="218.25" thickBot="1" x14ac:dyDescent="0.3">
      <c r="A66" s="6">
        <v>65</v>
      </c>
      <c r="B66" s="7" t="str">
        <f>HYPERLINK("https://my.zakupki.prom.ua/remote/dispatcher/state_purchase_view/17591380", "UA-2020-07-01-008104-a")</f>
        <v>UA-2020-07-01-008104-a</v>
      </c>
      <c r="C66" s="7" t="s">
        <v>172</v>
      </c>
      <c r="D66" s="8" t="s">
        <v>326</v>
      </c>
      <c r="E66" s="8" t="s">
        <v>328</v>
      </c>
      <c r="F66" s="9">
        <v>953872.06</v>
      </c>
      <c r="G66" s="9">
        <v>953872.06</v>
      </c>
      <c r="H66" s="8" t="s">
        <v>172</v>
      </c>
      <c r="I66" s="8" t="s">
        <v>315</v>
      </c>
      <c r="J66" s="8" t="s">
        <v>165</v>
      </c>
      <c r="K66" s="10">
        <v>44013</v>
      </c>
      <c r="L66" s="8" t="s">
        <v>182</v>
      </c>
      <c r="M66" s="8" t="s">
        <v>29</v>
      </c>
      <c r="N66" s="11">
        <v>794226</v>
      </c>
    </row>
    <row r="67" spans="1:14" ht="65.25" hidden="1" thickBot="1" x14ac:dyDescent="0.3">
      <c r="A67" s="5">
        <v>66</v>
      </c>
      <c r="B67" s="7" t="str">
        <f>HYPERLINK("https://my.zakupki.prom.ua/remote/dispatcher/state_purchase_view/17653246", "UA-2020-07-03-007322-a")</f>
        <v>UA-2020-07-03-007322-a</v>
      </c>
      <c r="C67" s="7" t="s">
        <v>172</v>
      </c>
      <c r="D67" s="8" t="s">
        <v>326</v>
      </c>
      <c r="E67" s="8" t="s">
        <v>328</v>
      </c>
      <c r="F67" s="9">
        <v>1009678</v>
      </c>
      <c r="G67" s="9">
        <v>1009678</v>
      </c>
      <c r="H67" s="8" t="s">
        <v>172</v>
      </c>
      <c r="I67" s="8" t="s">
        <v>224</v>
      </c>
      <c r="J67" s="8" t="s">
        <v>165</v>
      </c>
      <c r="K67" s="10">
        <v>44015</v>
      </c>
      <c r="L67" s="8" t="s">
        <v>182</v>
      </c>
      <c r="M67" s="8" t="s">
        <v>66</v>
      </c>
      <c r="N67" s="11">
        <v>1008000</v>
      </c>
    </row>
    <row r="68" spans="1:14" ht="103.5" hidden="1" thickBot="1" x14ac:dyDescent="0.3">
      <c r="A68" s="5">
        <v>67</v>
      </c>
      <c r="B68" s="7" t="str">
        <f>HYPERLINK("https://my.zakupki.prom.ua/remote/dispatcher/state_purchase_view/17733256", "UA-2020-07-08-004362-c")</f>
        <v>UA-2020-07-08-004362-c</v>
      </c>
      <c r="C68" s="7" t="s">
        <v>172</v>
      </c>
      <c r="D68" s="8" t="s">
        <v>326</v>
      </c>
      <c r="E68" s="8" t="s">
        <v>328</v>
      </c>
      <c r="F68" s="9">
        <v>95000</v>
      </c>
      <c r="G68" s="9">
        <v>95000</v>
      </c>
      <c r="H68" s="8" t="s">
        <v>172</v>
      </c>
      <c r="I68" s="8" t="s">
        <v>239</v>
      </c>
      <c r="J68" s="8" t="s">
        <v>165</v>
      </c>
      <c r="K68" s="10">
        <v>44020</v>
      </c>
      <c r="L68" s="8" t="s">
        <v>182</v>
      </c>
      <c r="M68" s="8" t="s">
        <v>65</v>
      </c>
      <c r="N68" s="11">
        <v>94788</v>
      </c>
    </row>
    <row r="69" spans="1:14" ht="116.25" hidden="1" thickBot="1" x14ac:dyDescent="0.3">
      <c r="A69" s="6">
        <v>68</v>
      </c>
      <c r="B69" s="7" t="str">
        <f>HYPERLINK("https://my.zakupki.prom.ua/remote/dispatcher/state_purchase_view/17731141", "UA-2020-07-08-003876-c")</f>
        <v>UA-2020-07-08-003876-c</v>
      </c>
      <c r="C69" s="7" t="s">
        <v>172</v>
      </c>
      <c r="D69" s="8" t="s">
        <v>326</v>
      </c>
      <c r="E69" s="8" t="s">
        <v>328</v>
      </c>
      <c r="F69" s="9">
        <v>312044</v>
      </c>
      <c r="G69" s="9">
        <v>312044</v>
      </c>
      <c r="H69" s="8" t="s">
        <v>172</v>
      </c>
      <c r="I69" s="8" t="s">
        <v>291</v>
      </c>
      <c r="J69" s="8" t="s">
        <v>165</v>
      </c>
      <c r="K69" s="10">
        <v>44020</v>
      </c>
      <c r="L69" s="8" t="s">
        <v>182</v>
      </c>
      <c r="M69" s="8" t="s">
        <v>56</v>
      </c>
      <c r="N69" s="11">
        <v>310569</v>
      </c>
    </row>
    <row r="70" spans="1:14" ht="78" hidden="1" thickBot="1" x14ac:dyDescent="0.3">
      <c r="A70" s="5">
        <v>69</v>
      </c>
      <c r="B70" s="7" t="str">
        <f>HYPERLINK("https://my.zakupki.prom.ua/remote/dispatcher/state_purchase_view/17747047", "UA-2020-07-08-007983-c")</f>
        <v>UA-2020-07-08-007983-c</v>
      </c>
      <c r="C70" s="7" t="s">
        <v>172</v>
      </c>
      <c r="D70" s="8" t="s">
        <v>326</v>
      </c>
      <c r="E70" s="8" t="s">
        <v>328</v>
      </c>
      <c r="F70" s="9">
        <v>1100000</v>
      </c>
      <c r="G70" s="9">
        <v>1100000</v>
      </c>
      <c r="H70" s="8" t="s">
        <v>172</v>
      </c>
      <c r="I70" s="8" t="s">
        <v>306</v>
      </c>
      <c r="J70" s="8" t="s">
        <v>165</v>
      </c>
      <c r="K70" s="10">
        <v>44020</v>
      </c>
      <c r="L70" s="8" t="s">
        <v>182</v>
      </c>
      <c r="M70" s="8" t="s">
        <v>64</v>
      </c>
      <c r="N70" s="11">
        <v>1098000</v>
      </c>
    </row>
    <row r="71" spans="1:14" ht="65.25" hidden="1" thickBot="1" x14ac:dyDescent="0.3">
      <c r="A71" s="5">
        <v>70</v>
      </c>
      <c r="B71" s="7" t="str">
        <f>HYPERLINK("https://my.zakupki.prom.ua/remote/dispatcher/state_purchase_view/17777615", "UA-2020-07-09-007624-c")</f>
        <v>UA-2020-07-09-007624-c</v>
      </c>
      <c r="C71" s="7" t="s">
        <v>172</v>
      </c>
      <c r="D71" s="8" t="s">
        <v>326</v>
      </c>
      <c r="E71" s="8" t="s">
        <v>328</v>
      </c>
      <c r="F71" s="9">
        <v>128554</v>
      </c>
      <c r="G71" s="9">
        <v>128554</v>
      </c>
      <c r="H71" s="8" t="s">
        <v>172</v>
      </c>
      <c r="I71" s="8" t="s">
        <v>205</v>
      </c>
      <c r="J71" s="8" t="s">
        <v>165</v>
      </c>
      <c r="K71" s="10">
        <v>44021</v>
      </c>
      <c r="L71" s="8" t="s">
        <v>182</v>
      </c>
      <c r="M71" s="8" t="s">
        <v>62</v>
      </c>
      <c r="N71" s="11">
        <v>117090</v>
      </c>
    </row>
    <row r="72" spans="1:14" ht="65.25" hidden="1" thickBot="1" x14ac:dyDescent="0.3">
      <c r="A72" s="6">
        <v>71</v>
      </c>
      <c r="B72" s="7" t="str">
        <f>HYPERLINK("https://my.zakupki.prom.ua/remote/dispatcher/state_purchase_view/17774456", "UA-2020-07-09-006741-c")</f>
        <v>UA-2020-07-09-006741-c</v>
      </c>
      <c r="C72" s="7" t="s">
        <v>172</v>
      </c>
      <c r="D72" s="8" t="s">
        <v>326</v>
      </c>
      <c r="E72" s="8" t="s">
        <v>328</v>
      </c>
      <c r="F72" s="9">
        <v>63000</v>
      </c>
      <c r="G72" s="9">
        <v>63000</v>
      </c>
      <c r="H72" s="8" t="s">
        <v>172</v>
      </c>
      <c r="I72" s="8" t="s">
        <v>225</v>
      </c>
      <c r="J72" s="8" t="s">
        <v>165</v>
      </c>
      <c r="K72" s="10">
        <v>44021</v>
      </c>
      <c r="L72" s="8" t="s">
        <v>182</v>
      </c>
      <c r="M72" s="8" t="s">
        <v>63</v>
      </c>
      <c r="N72" s="11">
        <v>62100</v>
      </c>
    </row>
    <row r="73" spans="1:14" ht="103.5" hidden="1" thickBot="1" x14ac:dyDescent="0.3">
      <c r="A73" s="5">
        <v>72</v>
      </c>
      <c r="B73" s="7" t="str">
        <f>HYPERLINK("https://my.zakupki.prom.ua/remote/dispatcher/state_purchase_view/17843330", "UA-2020-07-13-007804-c")</f>
        <v>UA-2020-07-13-007804-c</v>
      </c>
      <c r="C73" s="7" t="s">
        <v>172</v>
      </c>
      <c r="D73" s="8" t="s">
        <v>326</v>
      </c>
      <c r="E73" s="8" t="s">
        <v>328</v>
      </c>
      <c r="F73" s="9">
        <v>600000</v>
      </c>
      <c r="G73" s="9">
        <v>600000</v>
      </c>
      <c r="H73" s="8" t="s">
        <v>172</v>
      </c>
      <c r="I73" s="8" t="s">
        <v>203</v>
      </c>
      <c r="J73" s="8" t="s">
        <v>165</v>
      </c>
      <c r="K73" s="10">
        <v>44025</v>
      </c>
      <c r="L73" s="8" t="s">
        <v>182</v>
      </c>
      <c r="M73" s="8" t="s">
        <v>114</v>
      </c>
      <c r="N73" s="11">
        <v>547634.34</v>
      </c>
    </row>
    <row r="74" spans="1:14" ht="65.25" hidden="1" thickBot="1" x14ac:dyDescent="0.3">
      <c r="A74" s="5">
        <v>73</v>
      </c>
      <c r="B74" s="7" t="str">
        <f>HYPERLINK("https://my.zakupki.prom.ua/remote/dispatcher/state_purchase_view/18230767", "UA-2020-07-30-008358-c")</f>
        <v>UA-2020-07-30-008358-c</v>
      </c>
      <c r="C74" s="7" t="s">
        <v>172</v>
      </c>
      <c r="D74" s="8" t="s">
        <v>326</v>
      </c>
      <c r="E74" s="8" t="s">
        <v>328</v>
      </c>
      <c r="F74" s="9">
        <v>5858097</v>
      </c>
      <c r="G74" s="9">
        <v>5858097</v>
      </c>
      <c r="H74" s="8" t="s">
        <v>172</v>
      </c>
      <c r="I74" s="8" t="s">
        <v>206</v>
      </c>
      <c r="J74" s="8" t="s">
        <v>166</v>
      </c>
      <c r="K74" s="10">
        <v>44042</v>
      </c>
      <c r="L74" s="8" t="s">
        <v>182</v>
      </c>
      <c r="M74" s="8" t="s">
        <v>153</v>
      </c>
      <c r="N74" s="11">
        <v>5779126.0800000001</v>
      </c>
    </row>
    <row r="75" spans="1:14" ht="65.25" hidden="1" thickBot="1" x14ac:dyDescent="0.3">
      <c r="A75" s="6">
        <v>74</v>
      </c>
      <c r="B75" s="7" t="str">
        <f>HYPERLINK("https://my.zakupki.prom.ua/remote/dispatcher/state_purchase_view/18229446", "UA-2020-07-30-007980-c")</f>
        <v>UA-2020-07-30-007980-c</v>
      </c>
      <c r="C75" s="7" t="s">
        <v>172</v>
      </c>
      <c r="D75" s="8" t="s">
        <v>326</v>
      </c>
      <c r="E75" s="8" t="s">
        <v>328</v>
      </c>
      <c r="F75" s="9">
        <v>189000</v>
      </c>
      <c r="G75" s="9">
        <v>189000</v>
      </c>
      <c r="H75" s="8" t="s">
        <v>172</v>
      </c>
      <c r="I75" s="8" t="s">
        <v>237</v>
      </c>
      <c r="J75" s="8" t="s">
        <v>177</v>
      </c>
      <c r="K75" s="10">
        <v>44042</v>
      </c>
      <c r="L75" s="8" t="s">
        <v>182</v>
      </c>
      <c r="M75" s="8" t="s">
        <v>68</v>
      </c>
      <c r="N75" s="11">
        <v>81000</v>
      </c>
    </row>
    <row r="76" spans="1:14" ht="141.75" hidden="1" thickBot="1" x14ac:dyDescent="0.3">
      <c r="A76" s="5">
        <v>75</v>
      </c>
      <c r="B76" s="7" t="str">
        <f>HYPERLINK("https://my.zakupki.prom.ua/remote/dispatcher/state_purchase_view/18230518", "UA-2020-07-30-008292-c")</f>
        <v>UA-2020-07-30-008292-c</v>
      </c>
      <c r="C76" s="7" t="s">
        <v>172</v>
      </c>
      <c r="D76" s="8" t="s">
        <v>326</v>
      </c>
      <c r="E76" s="8" t="s">
        <v>328</v>
      </c>
      <c r="F76" s="9">
        <v>3811000</v>
      </c>
      <c r="G76" s="9">
        <v>3811000</v>
      </c>
      <c r="H76" s="8" t="s">
        <v>172</v>
      </c>
      <c r="I76" s="8" t="s">
        <v>307</v>
      </c>
      <c r="J76" s="8" t="s">
        <v>165</v>
      </c>
      <c r="K76" s="10">
        <v>44042</v>
      </c>
      <c r="L76" s="8" t="s">
        <v>182</v>
      </c>
      <c r="M76" s="8" t="s">
        <v>9</v>
      </c>
      <c r="N76" s="11">
        <v>3809000</v>
      </c>
    </row>
    <row r="77" spans="1:14" ht="65.25" hidden="1" thickBot="1" x14ac:dyDescent="0.3">
      <c r="A77" s="5">
        <v>76</v>
      </c>
      <c r="B77" s="7" t="str">
        <f>HYPERLINK("https://my.zakupki.prom.ua/remote/dispatcher/state_purchase_view/18401470", "UA-2020-08-07-006119-a")</f>
        <v>UA-2020-08-07-006119-a</v>
      </c>
      <c r="C77" s="7" t="s">
        <v>172</v>
      </c>
      <c r="D77" s="8" t="s">
        <v>326</v>
      </c>
      <c r="E77" s="8" t="s">
        <v>328</v>
      </c>
      <c r="F77" s="9">
        <v>189000</v>
      </c>
      <c r="G77" s="9">
        <v>189000</v>
      </c>
      <c r="H77" s="8" t="s">
        <v>172</v>
      </c>
      <c r="I77" s="8" t="s">
        <v>293</v>
      </c>
      <c r="J77" s="8" t="s">
        <v>177</v>
      </c>
      <c r="K77" s="10">
        <v>44050</v>
      </c>
      <c r="L77" s="8" t="s">
        <v>182</v>
      </c>
      <c r="M77" s="8" t="s">
        <v>120</v>
      </c>
      <c r="N77" s="11">
        <v>189000</v>
      </c>
    </row>
    <row r="78" spans="1:14" ht="129" hidden="1" thickBot="1" x14ac:dyDescent="0.3">
      <c r="A78" s="6">
        <v>77</v>
      </c>
      <c r="B78" s="7" t="str">
        <f>HYPERLINK("https://my.zakupki.prom.ua/remote/dispatcher/state_purchase_view/18408832", "UA-2020-08-07-008127-a")</f>
        <v>UA-2020-08-07-008127-a</v>
      </c>
      <c r="C78" s="7" t="s">
        <v>172</v>
      </c>
      <c r="D78" s="8" t="s">
        <v>326</v>
      </c>
      <c r="E78" s="8" t="s">
        <v>328</v>
      </c>
      <c r="F78" s="9">
        <v>1041355</v>
      </c>
      <c r="G78" s="9">
        <v>1041355</v>
      </c>
      <c r="H78" s="8" t="s">
        <v>172</v>
      </c>
      <c r="I78" s="8" t="s">
        <v>294</v>
      </c>
      <c r="J78" s="8" t="s">
        <v>165</v>
      </c>
      <c r="K78" s="10">
        <v>44050</v>
      </c>
      <c r="L78" s="8" t="s">
        <v>182</v>
      </c>
      <c r="M78" s="8" t="s">
        <v>51</v>
      </c>
      <c r="N78" s="11">
        <v>1039821</v>
      </c>
    </row>
    <row r="79" spans="1:14" ht="231" thickBot="1" x14ac:dyDescent="0.3">
      <c r="A79" s="5">
        <v>78</v>
      </c>
      <c r="B79" s="7" t="str">
        <f>HYPERLINK("https://my.zakupki.prom.ua/remote/dispatcher/state_purchase_view/18507434", "UA-2020-08-12-009274-a")</f>
        <v>UA-2020-08-12-009274-a</v>
      </c>
      <c r="C79" s="7" t="s">
        <v>172</v>
      </c>
      <c r="D79" s="8" t="s">
        <v>326</v>
      </c>
      <c r="E79" s="8" t="s">
        <v>328</v>
      </c>
      <c r="F79" s="9">
        <v>3906523</v>
      </c>
      <c r="G79" s="9">
        <v>3906523</v>
      </c>
      <c r="H79" s="8" t="s">
        <v>172</v>
      </c>
      <c r="I79" s="8" t="s">
        <v>290</v>
      </c>
      <c r="J79" s="8" t="s">
        <v>165</v>
      </c>
      <c r="K79" s="10">
        <v>44055</v>
      </c>
      <c r="L79" s="8" t="s">
        <v>182</v>
      </c>
      <c r="M79" s="8" t="s">
        <v>109</v>
      </c>
      <c r="N79" s="11">
        <v>3316464</v>
      </c>
    </row>
    <row r="80" spans="1:14" ht="65.25" hidden="1" thickBot="1" x14ac:dyDescent="0.3">
      <c r="A80" s="5">
        <v>79</v>
      </c>
      <c r="B80" s="7" t="str">
        <f>HYPERLINK("https://my.zakupki.prom.ua/remote/dispatcher/state_purchase_view/18535095", "UA-2020-08-13-007319-a")</f>
        <v>UA-2020-08-13-007319-a</v>
      </c>
      <c r="C80" s="7" t="s">
        <v>172</v>
      </c>
      <c r="D80" s="8" t="s">
        <v>326</v>
      </c>
      <c r="E80" s="8" t="s">
        <v>328</v>
      </c>
      <c r="F80" s="9">
        <v>336022</v>
      </c>
      <c r="G80" s="9">
        <v>336022</v>
      </c>
      <c r="H80" s="8" t="s">
        <v>172</v>
      </c>
      <c r="I80" s="8" t="s">
        <v>238</v>
      </c>
      <c r="J80" s="8" t="s">
        <v>165</v>
      </c>
      <c r="K80" s="10">
        <v>44056</v>
      </c>
      <c r="L80" s="8" t="s">
        <v>182</v>
      </c>
      <c r="M80" s="8" t="s">
        <v>83</v>
      </c>
      <c r="N80" s="11">
        <v>335916</v>
      </c>
    </row>
    <row r="81" spans="1:14" ht="65.25" hidden="1" thickBot="1" x14ac:dyDescent="0.3">
      <c r="A81" s="6">
        <v>80</v>
      </c>
      <c r="B81" s="7" t="str">
        <f>HYPERLINK("https://my.zakupki.prom.ua/remote/dispatcher/state_purchase_view/18539580", "UA-2020-08-13-008597-a")</f>
        <v>UA-2020-08-13-008597-a</v>
      </c>
      <c r="C81" s="7" t="s">
        <v>172</v>
      </c>
      <c r="D81" s="8" t="s">
        <v>326</v>
      </c>
      <c r="E81" s="8" t="s">
        <v>328</v>
      </c>
      <c r="F81" s="9">
        <v>159800</v>
      </c>
      <c r="G81" s="9">
        <v>159800</v>
      </c>
      <c r="H81" s="8" t="s">
        <v>172</v>
      </c>
      <c r="I81" s="8" t="s">
        <v>264</v>
      </c>
      <c r="J81" s="8" t="s">
        <v>165</v>
      </c>
      <c r="K81" s="10">
        <v>44056</v>
      </c>
      <c r="L81" s="8" t="s">
        <v>182</v>
      </c>
      <c r="M81" s="8" t="s">
        <v>69</v>
      </c>
      <c r="N81" s="11">
        <v>149999</v>
      </c>
    </row>
    <row r="82" spans="1:14" ht="90.75" hidden="1" thickBot="1" x14ac:dyDescent="0.3">
      <c r="A82" s="5">
        <v>81</v>
      </c>
      <c r="B82" s="7" t="str">
        <f>HYPERLINK("https://my.zakupki.prom.ua/remote/dispatcher/state_purchase_view/18553108", "UA-2020-08-14-002820-a")</f>
        <v>UA-2020-08-14-002820-a</v>
      </c>
      <c r="C82" s="7" t="s">
        <v>172</v>
      </c>
      <c r="D82" s="8" t="s">
        <v>326</v>
      </c>
      <c r="E82" s="8" t="s">
        <v>328</v>
      </c>
      <c r="F82" s="9">
        <v>225000</v>
      </c>
      <c r="G82" s="9">
        <v>225000</v>
      </c>
      <c r="H82" s="8" t="s">
        <v>172</v>
      </c>
      <c r="I82" s="8" t="s">
        <v>208</v>
      </c>
      <c r="J82" s="8" t="s">
        <v>165</v>
      </c>
      <c r="K82" s="10">
        <v>44057</v>
      </c>
      <c r="L82" s="8" t="s">
        <v>182</v>
      </c>
      <c r="M82" s="8" t="s">
        <v>82</v>
      </c>
      <c r="N82" s="11">
        <v>224406</v>
      </c>
    </row>
    <row r="83" spans="1:14" ht="65.25" hidden="1" thickBot="1" x14ac:dyDescent="0.3">
      <c r="A83" s="5">
        <v>82</v>
      </c>
      <c r="B83" s="7" t="str">
        <f>HYPERLINK("https://my.zakupki.prom.ua/remote/dispatcher/state_purchase_view/18559728", "UA-2020-08-14-005496-a")</f>
        <v>UA-2020-08-14-005496-a</v>
      </c>
      <c r="C83" s="7" t="s">
        <v>172</v>
      </c>
      <c r="D83" s="8" t="s">
        <v>326</v>
      </c>
      <c r="E83" s="8" t="s">
        <v>328</v>
      </c>
      <c r="F83" s="9">
        <v>270000</v>
      </c>
      <c r="G83" s="9">
        <v>270000</v>
      </c>
      <c r="H83" s="8" t="s">
        <v>172</v>
      </c>
      <c r="I83" s="8" t="s">
        <v>316</v>
      </c>
      <c r="J83" s="8" t="s">
        <v>165</v>
      </c>
      <c r="K83" s="10">
        <v>44057</v>
      </c>
      <c r="L83" s="8" t="s">
        <v>182</v>
      </c>
      <c r="M83" s="8" t="s">
        <v>81</v>
      </c>
      <c r="N83" s="11">
        <v>269040</v>
      </c>
    </row>
    <row r="84" spans="1:14" ht="103.5" hidden="1" thickBot="1" x14ac:dyDescent="0.3">
      <c r="A84" s="6">
        <v>83</v>
      </c>
      <c r="B84" s="7" t="str">
        <f>HYPERLINK("https://my.zakupki.prom.ua/remote/dispatcher/state_purchase_view/18603451", "UA-2020-08-17-008409-a")</f>
        <v>UA-2020-08-17-008409-a</v>
      </c>
      <c r="C84" s="7" t="s">
        <v>172</v>
      </c>
      <c r="D84" s="8" t="s">
        <v>326</v>
      </c>
      <c r="E84" s="8" t="s">
        <v>328</v>
      </c>
      <c r="F84" s="9">
        <v>139160</v>
      </c>
      <c r="G84" s="9">
        <v>139160</v>
      </c>
      <c r="H84" s="8" t="s">
        <v>172</v>
      </c>
      <c r="I84" s="8" t="s">
        <v>250</v>
      </c>
      <c r="J84" s="8" t="s">
        <v>165</v>
      </c>
      <c r="K84" s="10">
        <v>44060</v>
      </c>
      <c r="L84" s="8" t="s">
        <v>182</v>
      </c>
      <c r="M84" s="8" t="s">
        <v>84</v>
      </c>
      <c r="N84" s="11">
        <v>138900</v>
      </c>
    </row>
    <row r="85" spans="1:14" ht="78" hidden="1" thickBot="1" x14ac:dyDescent="0.3">
      <c r="A85" s="5">
        <v>84</v>
      </c>
      <c r="B85" s="7" t="str">
        <f>HYPERLINK("https://my.zakupki.prom.ua/remote/dispatcher/state_purchase_view/18630463", "UA-2020-08-18-006354-a")</f>
        <v>UA-2020-08-18-006354-a</v>
      </c>
      <c r="C85" s="7" t="s">
        <v>172</v>
      </c>
      <c r="D85" s="8" t="s">
        <v>326</v>
      </c>
      <c r="E85" s="8" t="s">
        <v>328</v>
      </c>
      <c r="F85" s="9">
        <v>85300</v>
      </c>
      <c r="G85" s="9">
        <v>85300</v>
      </c>
      <c r="H85" s="8" t="s">
        <v>172</v>
      </c>
      <c r="I85" s="8" t="s">
        <v>309</v>
      </c>
      <c r="J85" s="8" t="s">
        <v>165</v>
      </c>
      <c r="K85" s="10">
        <v>44061</v>
      </c>
      <c r="L85" s="8" t="s">
        <v>182</v>
      </c>
      <c r="M85" s="8" t="s">
        <v>85</v>
      </c>
      <c r="N85" s="11">
        <v>85200</v>
      </c>
    </row>
    <row r="86" spans="1:14" ht="78" hidden="1" thickBot="1" x14ac:dyDescent="0.3">
      <c r="A86" s="5">
        <v>85</v>
      </c>
      <c r="B86" s="7" t="str">
        <f>HYPERLINK("https://my.zakupki.prom.ua/remote/dispatcher/state_purchase_view/18702644", "UA-2020-08-20-007359-a")</f>
        <v>UA-2020-08-20-007359-a</v>
      </c>
      <c r="C86" s="7" t="s">
        <v>172</v>
      </c>
      <c r="D86" s="8" t="s">
        <v>326</v>
      </c>
      <c r="E86" s="8" t="s">
        <v>328</v>
      </c>
      <c r="F86" s="9">
        <v>13700.4</v>
      </c>
      <c r="G86" s="9">
        <v>13700.4</v>
      </c>
      <c r="H86" s="8" t="s">
        <v>172</v>
      </c>
      <c r="I86" s="8" t="s">
        <v>281</v>
      </c>
      <c r="J86" s="8" t="s">
        <v>171</v>
      </c>
      <c r="K86" s="10">
        <v>44063</v>
      </c>
      <c r="L86" s="8" t="s">
        <v>182</v>
      </c>
      <c r="M86" s="8" t="s">
        <v>115</v>
      </c>
      <c r="N86" s="11">
        <v>13700.4</v>
      </c>
    </row>
    <row r="87" spans="1:14" ht="129" hidden="1" thickBot="1" x14ac:dyDescent="0.3">
      <c r="A87" s="6">
        <v>86</v>
      </c>
      <c r="B87" s="7" t="str">
        <f>HYPERLINK("https://my.zakupki.prom.ua/remote/dispatcher/state_purchase_view/18709037", "UA-2020-08-20-009231-a")</f>
        <v>UA-2020-08-20-009231-a</v>
      </c>
      <c r="C87" s="7" t="s">
        <v>172</v>
      </c>
      <c r="D87" s="8" t="s">
        <v>326</v>
      </c>
      <c r="E87" s="8" t="s">
        <v>328</v>
      </c>
      <c r="F87" s="9">
        <v>1750000</v>
      </c>
      <c r="G87" s="9">
        <v>1750000</v>
      </c>
      <c r="H87" s="8" t="s">
        <v>172</v>
      </c>
      <c r="I87" s="8" t="s">
        <v>310</v>
      </c>
      <c r="J87" s="8" t="s">
        <v>165</v>
      </c>
      <c r="K87" s="10">
        <v>44063</v>
      </c>
      <c r="L87" s="8" t="s">
        <v>182</v>
      </c>
      <c r="M87" s="8" t="s">
        <v>138</v>
      </c>
      <c r="N87" s="11">
        <v>1611250</v>
      </c>
    </row>
    <row r="88" spans="1:14" ht="90.75" hidden="1" thickBot="1" x14ac:dyDescent="0.3">
      <c r="A88" s="5">
        <v>87</v>
      </c>
      <c r="B88" s="7" t="str">
        <f>HYPERLINK("https://my.zakupki.prom.ua/remote/dispatcher/state_purchase_view/18710500", "UA-2020-08-20-009663-a")</f>
        <v>UA-2020-08-20-009663-a</v>
      </c>
      <c r="C88" s="7" t="s">
        <v>172</v>
      </c>
      <c r="D88" s="8" t="s">
        <v>326</v>
      </c>
      <c r="E88" s="8" t="s">
        <v>328</v>
      </c>
      <c r="F88" s="9">
        <v>97949</v>
      </c>
      <c r="G88" s="9">
        <v>97949</v>
      </c>
      <c r="H88" s="8" t="s">
        <v>172</v>
      </c>
      <c r="I88" s="8" t="s">
        <v>314</v>
      </c>
      <c r="J88" s="8" t="s">
        <v>177</v>
      </c>
      <c r="K88" s="10">
        <v>44063</v>
      </c>
      <c r="L88" s="8" t="s">
        <v>182</v>
      </c>
      <c r="M88" s="8" t="s">
        <v>48</v>
      </c>
      <c r="N88" s="11">
        <v>97800</v>
      </c>
    </row>
    <row r="89" spans="1:14" ht="78" hidden="1" thickBot="1" x14ac:dyDescent="0.3">
      <c r="A89" s="5">
        <v>88</v>
      </c>
      <c r="B89" s="7" t="str">
        <f>HYPERLINK("https://my.zakupki.prom.ua/remote/dispatcher/state_purchase_view/18737488", "UA-2020-08-21-007634-a")</f>
        <v>UA-2020-08-21-007634-a</v>
      </c>
      <c r="C89" s="7" t="s">
        <v>172</v>
      </c>
      <c r="D89" s="8" t="s">
        <v>326</v>
      </c>
      <c r="E89" s="8" t="s">
        <v>328</v>
      </c>
      <c r="F89" s="9">
        <v>30913</v>
      </c>
      <c r="G89" s="9">
        <v>30913</v>
      </c>
      <c r="H89" s="8" t="s">
        <v>172</v>
      </c>
      <c r="I89" s="8" t="s">
        <v>235</v>
      </c>
      <c r="J89" s="8" t="s">
        <v>171</v>
      </c>
      <c r="K89" s="10">
        <v>44064</v>
      </c>
      <c r="L89" s="8" t="s">
        <v>182</v>
      </c>
      <c r="M89" s="8" t="s">
        <v>121</v>
      </c>
      <c r="N89" s="11">
        <v>30913</v>
      </c>
    </row>
    <row r="90" spans="1:14" ht="78" hidden="1" thickBot="1" x14ac:dyDescent="0.3">
      <c r="A90" s="6">
        <v>89</v>
      </c>
      <c r="B90" s="7" t="str">
        <f>HYPERLINK("https://my.zakupki.prom.ua/remote/dispatcher/state_purchase_view/18907773", "UA-2020-09-01-003279-b")</f>
        <v>UA-2020-09-01-003279-b</v>
      </c>
      <c r="C90" s="7" t="s">
        <v>172</v>
      </c>
      <c r="D90" s="8" t="s">
        <v>326</v>
      </c>
      <c r="E90" s="8" t="s">
        <v>328</v>
      </c>
      <c r="F90" s="9">
        <v>30913</v>
      </c>
      <c r="G90" s="9">
        <v>30913</v>
      </c>
      <c r="H90" s="8" t="s">
        <v>172</v>
      </c>
      <c r="I90" s="8" t="s">
        <v>235</v>
      </c>
      <c r="J90" s="8" t="s">
        <v>171</v>
      </c>
      <c r="K90" s="10">
        <v>44075</v>
      </c>
      <c r="L90" s="8" t="s">
        <v>182</v>
      </c>
      <c r="M90" s="8" t="s">
        <v>2</v>
      </c>
      <c r="N90" s="11">
        <v>30913</v>
      </c>
    </row>
    <row r="91" spans="1:14" ht="167.25" thickBot="1" x14ac:dyDescent="0.3">
      <c r="A91" s="5">
        <v>90</v>
      </c>
      <c r="B91" s="7" t="str">
        <f>HYPERLINK("https://my.zakupki.prom.ua/remote/dispatcher/state_purchase_view/19030865", "UA-2020-09-04-010670-b")</f>
        <v>UA-2020-09-04-010670-b</v>
      </c>
      <c r="C91" s="7" t="s">
        <v>172</v>
      </c>
      <c r="D91" s="8" t="s">
        <v>326</v>
      </c>
      <c r="E91" s="8" t="s">
        <v>328</v>
      </c>
      <c r="F91" s="9">
        <v>4852.8</v>
      </c>
      <c r="G91" s="9">
        <v>4852.8</v>
      </c>
      <c r="H91" s="8" t="s">
        <v>172</v>
      </c>
      <c r="I91" s="8" t="s">
        <v>232</v>
      </c>
      <c r="J91" s="8" t="s">
        <v>171</v>
      </c>
      <c r="K91" s="10">
        <v>44078</v>
      </c>
      <c r="L91" s="8" t="s">
        <v>182</v>
      </c>
      <c r="M91" s="8" t="s">
        <v>21</v>
      </c>
      <c r="N91" s="11">
        <v>4852.8</v>
      </c>
    </row>
    <row r="92" spans="1:14" ht="192.75" thickBot="1" x14ac:dyDescent="0.3">
      <c r="A92" s="5">
        <v>91</v>
      </c>
      <c r="B92" s="7" t="str">
        <f>HYPERLINK("https://my.zakupki.prom.ua/remote/dispatcher/state_purchase_view/19027836", "UA-2020-09-04-009647-b")</f>
        <v>UA-2020-09-04-009647-b</v>
      </c>
      <c r="C92" s="7" t="s">
        <v>172</v>
      </c>
      <c r="D92" s="8" t="s">
        <v>326</v>
      </c>
      <c r="E92" s="8" t="s">
        <v>328</v>
      </c>
      <c r="F92" s="9">
        <v>8848.7999999999993</v>
      </c>
      <c r="G92" s="9">
        <v>8848.7999999999993</v>
      </c>
      <c r="H92" s="8" t="s">
        <v>172</v>
      </c>
      <c r="I92" s="8" t="s">
        <v>323</v>
      </c>
      <c r="J92" s="8" t="s">
        <v>171</v>
      </c>
      <c r="K92" s="10">
        <v>44078</v>
      </c>
      <c r="L92" s="8" t="s">
        <v>182</v>
      </c>
      <c r="M92" s="8" t="s">
        <v>119</v>
      </c>
      <c r="N92" s="11">
        <v>8848.7999999999993</v>
      </c>
    </row>
    <row r="93" spans="1:14" ht="78" hidden="1" thickBot="1" x14ac:dyDescent="0.3">
      <c r="A93" s="6">
        <v>92</v>
      </c>
      <c r="B93" s="7" t="str">
        <f>HYPERLINK("https://my.zakupki.prom.ua/remote/dispatcher/state_purchase_view/19098722", "UA-2020-09-08-006736-b")</f>
        <v>UA-2020-09-08-006736-b</v>
      </c>
      <c r="C93" s="7" t="s">
        <v>172</v>
      </c>
      <c r="D93" s="8" t="s">
        <v>326</v>
      </c>
      <c r="E93" s="8" t="s">
        <v>328</v>
      </c>
      <c r="F93" s="9">
        <v>30174</v>
      </c>
      <c r="G93" s="9">
        <v>30174</v>
      </c>
      <c r="H93" s="8" t="s">
        <v>172</v>
      </c>
      <c r="I93" s="8" t="s">
        <v>230</v>
      </c>
      <c r="J93" s="8" t="s">
        <v>171</v>
      </c>
      <c r="K93" s="10">
        <v>44082</v>
      </c>
      <c r="L93" s="8" t="s">
        <v>182</v>
      </c>
      <c r="M93" s="8" t="s">
        <v>39</v>
      </c>
      <c r="N93" s="11">
        <v>30174</v>
      </c>
    </row>
    <row r="94" spans="1:14" ht="167.25" hidden="1" thickBot="1" x14ac:dyDescent="0.3">
      <c r="A94" s="5">
        <v>93</v>
      </c>
      <c r="B94" s="7" t="str">
        <f>HYPERLINK("https://my.zakupki.prom.ua/remote/dispatcher/state_purchase_view/19131778", "UA-2020-09-09-005668-b")</f>
        <v>UA-2020-09-09-005668-b</v>
      </c>
      <c r="C94" s="7" t="s">
        <v>172</v>
      </c>
      <c r="D94" s="8" t="s">
        <v>326</v>
      </c>
      <c r="E94" s="8" t="s">
        <v>328</v>
      </c>
      <c r="F94" s="9">
        <v>2000</v>
      </c>
      <c r="G94" s="9">
        <v>2000</v>
      </c>
      <c r="H94" s="8" t="s">
        <v>172</v>
      </c>
      <c r="I94" s="8" t="s">
        <v>266</v>
      </c>
      <c r="J94" s="8" t="s">
        <v>171</v>
      </c>
      <c r="K94" s="10">
        <v>44083</v>
      </c>
      <c r="L94" s="8" t="s">
        <v>182</v>
      </c>
      <c r="M94" s="8" t="s">
        <v>168</v>
      </c>
      <c r="N94" s="11">
        <v>2000</v>
      </c>
    </row>
    <row r="95" spans="1:14" ht="65.25" hidden="1" thickBot="1" x14ac:dyDescent="0.3">
      <c r="A95" s="5">
        <v>94</v>
      </c>
      <c r="B95" s="7" t="str">
        <f>HYPERLINK("https://my.zakupki.prom.ua/remote/dispatcher/state_purchase_view/19156766", "UA-2020-09-10-001649-b")</f>
        <v>UA-2020-09-10-001649-b</v>
      </c>
      <c r="C95" s="7" t="s">
        <v>172</v>
      </c>
      <c r="D95" s="8" t="s">
        <v>326</v>
      </c>
      <c r="E95" s="8" t="s">
        <v>328</v>
      </c>
      <c r="F95" s="9">
        <v>62550</v>
      </c>
      <c r="G95" s="9">
        <v>62550</v>
      </c>
      <c r="H95" s="8" t="s">
        <v>172</v>
      </c>
      <c r="I95" s="8" t="s">
        <v>195</v>
      </c>
      <c r="J95" s="8" t="s">
        <v>165</v>
      </c>
      <c r="K95" s="10">
        <v>44084</v>
      </c>
      <c r="L95" s="8" t="s">
        <v>182</v>
      </c>
      <c r="M95" s="8" t="s">
        <v>118</v>
      </c>
      <c r="N95" s="11">
        <v>62478</v>
      </c>
    </row>
    <row r="96" spans="1:14" ht="65.25" hidden="1" thickBot="1" x14ac:dyDescent="0.3">
      <c r="A96" s="6">
        <v>95</v>
      </c>
      <c r="B96" s="7" t="str">
        <f>HYPERLINK("https://my.zakupki.prom.ua/remote/dispatcher/state_purchase_view/19156160", "UA-2020-09-10-001452-b")</f>
        <v>UA-2020-09-10-001452-b</v>
      </c>
      <c r="C96" s="7" t="s">
        <v>172</v>
      </c>
      <c r="D96" s="8" t="s">
        <v>326</v>
      </c>
      <c r="E96" s="8" t="s">
        <v>328</v>
      </c>
      <c r="F96" s="9">
        <v>27352</v>
      </c>
      <c r="G96" s="9">
        <v>27352</v>
      </c>
      <c r="H96" s="8" t="s">
        <v>172</v>
      </c>
      <c r="I96" s="8" t="s">
        <v>225</v>
      </c>
      <c r="J96" s="8" t="s">
        <v>165</v>
      </c>
      <c r="K96" s="10">
        <v>44084</v>
      </c>
      <c r="L96" s="8" t="s">
        <v>182</v>
      </c>
      <c r="M96" s="8" t="s">
        <v>117</v>
      </c>
      <c r="N96" s="11">
        <v>27000</v>
      </c>
    </row>
    <row r="97" spans="1:14" ht="129" hidden="1" thickBot="1" x14ac:dyDescent="0.3">
      <c r="A97" s="5">
        <v>96</v>
      </c>
      <c r="B97" s="7" t="str">
        <f>HYPERLINK("https://my.zakupki.prom.ua/remote/dispatcher/state_purchase_view/19221903", "UA-2020-09-11-011748-b")</f>
        <v>UA-2020-09-11-011748-b</v>
      </c>
      <c r="C97" s="7" t="s">
        <v>172</v>
      </c>
      <c r="D97" s="8" t="s">
        <v>326</v>
      </c>
      <c r="E97" s="8" t="s">
        <v>328</v>
      </c>
      <c r="F97" s="9">
        <v>2700000</v>
      </c>
      <c r="G97" s="9">
        <v>2700000</v>
      </c>
      <c r="H97" s="8" t="s">
        <v>172</v>
      </c>
      <c r="I97" s="8" t="s">
        <v>254</v>
      </c>
      <c r="J97" s="8" t="s">
        <v>165</v>
      </c>
      <c r="K97" s="10">
        <v>44085</v>
      </c>
      <c r="L97" s="8" t="s">
        <v>182</v>
      </c>
      <c r="M97" s="8" t="s">
        <v>124</v>
      </c>
      <c r="N97" s="11">
        <v>2694600</v>
      </c>
    </row>
    <row r="98" spans="1:14" ht="78" hidden="1" thickBot="1" x14ac:dyDescent="0.3">
      <c r="A98" s="5">
        <v>97</v>
      </c>
      <c r="B98" s="7" t="str">
        <f>HYPERLINK("https://my.zakupki.prom.ua/remote/dispatcher/state_purchase_view/19221570", "UA-2020-09-11-011536-b")</f>
        <v>UA-2020-09-11-011536-b</v>
      </c>
      <c r="C98" s="7" t="s">
        <v>172</v>
      </c>
      <c r="D98" s="8" t="s">
        <v>326</v>
      </c>
      <c r="E98" s="8" t="s">
        <v>328</v>
      </c>
      <c r="F98" s="9">
        <v>1780000</v>
      </c>
      <c r="G98" s="9">
        <v>1780000</v>
      </c>
      <c r="H98" s="8" t="s">
        <v>172</v>
      </c>
      <c r="I98" s="8" t="s">
        <v>305</v>
      </c>
      <c r="J98" s="8" t="s">
        <v>165</v>
      </c>
      <c r="K98" s="10">
        <v>44085</v>
      </c>
      <c r="L98" s="8" t="s">
        <v>182</v>
      </c>
      <c r="M98" s="8" t="s">
        <v>116</v>
      </c>
      <c r="N98" s="11">
        <v>1767096</v>
      </c>
    </row>
    <row r="99" spans="1:14" ht="65.25" hidden="1" thickBot="1" x14ac:dyDescent="0.3">
      <c r="A99" s="6">
        <v>98</v>
      </c>
      <c r="B99" s="7" t="str">
        <f>HYPERLINK("https://my.zakupki.prom.ua/remote/dispatcher/state_purchase_view/19241758", "UA-2020-09-14-003476-b")</f>
        <v>UA-2020-09-14-003476-b</v>
      </c>
      <c r="C99" s="7" t="s">
        <v>172</v>
      </c>
      <c r="D99" s="8" t="s">
        <v>326</v>
      </c>
      <c r="E99" s="8" t="s">
        <v>328</v>
      </c>
      <c r="F99" s="9">
        <v>11550</v>
      </c>
      <c r="G99" s="9">
        <v>11550</v>
      </c>
      <c r="H99" s="8" t="s">
        <v>172</v>
      </c>
      <c r="I99" s="8" t="s">
        <v>199</v>
      </c>
      <c r="J99" s="8" t="s">
        <v>177</v>
      </c>
      <c r="K99" s="10">
        <v>44088</v>
      </c>
      <c r="L99" s="8" t="s">
        <v>182</v>
      </c>
      <c r="M99" s="8" t="s">
        <v>38</v>
      </c>
      <c r="N99" s="11">
        <v>11106</v>
      </c>
    </row>
    <row r="100" spans="1:14" ht="129" hidden="1" thickBot="1" x14ac:dyDescent="0.3">
      <c r="A100" s="5">
        <v>99</v>
      </c>
      <c r="B100" s="7" t="str">
        <f>HYPERLINK("https://my.zakupki.prom.ua/remote/dispatcher/state_purchase_view/19338053", "UA-2020-09-16-010470-a")</f>
        <v>UA-2020-09-16-010470-a</v>
      </c>
      <c r="C100" s="7" t="s">
        <v>172</v>
      </c>
      <c r="D100" s="8" t="s">
        <v>326</v>
      </c>
      <c r="E100" s="8" t="s">
        <v>328</v>
      </c>
      <c r="F100" s="9">
        <v>700000</v>
      </c>
      <c r="G100" s="9">
        <v>700000</v>
      </c>
      <c r="H100" s="8" t="s">
        <v>172</v>
      </c>
      <c r="I100" s="8" t="s">
        <v>257</v>
      </c>
      <c r="J100" s="8" t="s">
        <v>165</v>
      </c>
      <c r="K100" s="10">
        <v>44090</v>
      </c>
      <c r="L100" s="8" t="s">
        <v>182</v>
      </c>
      <c r="M100" s="8" t="s">
        <v>161</v>
      </c>
      <c r="N100" s="11">
        <v>692764.8</v>
      </c>
    </row>
    <row r="101" spans="1:14" ht="65.25" hidden="1" thickBot="1" x14ac:dyDescent="0.3">
      <c r="A101" s="5">
        <v>100</v>
      </c>
      <c r="B101" s="7" t="str">
        <f>HYPERLINK("https://my.zakupki.prom.ua/remote/dispatcher/state_purchase_view/19408778", "UA-2020-09-18-006925-a")</f>
        <v>UA-2020-09-18-006925-a</v>
      </c>
      <c r="C101" s="7" t="s">
        <v>172</v>
      </c>
      <c r="D101" s="8" t="s">
        <v>326</v>
      </c>
      <c r="E101" s="8" t="s">
        <v>328</v>
      </c>
      <c r="F101" s="9">
        <v>800000</v>
      </c>
      <c r="G101" s="9">
        <v>800000</v>
      </c>
      <c r="H101" s="8" t="s">
        <v>172</v>
      </c>
      <c r="I101" s="8" t="s">
        <v>278</v>
      </c>
      <c r="J101" s="8" t="s">
        <v>165</v>
      </c>
      <c r="K101" s="10">
        <v>44092</v>
      </c>
      <c r="L101" s="8" t="s">
        <v>182</v>
      </c>
      <c r="M101" s="8" t="s">
        <v>162</v>
      </c>
      <c r="N101" s="11">
        <v>793367.94</v>
      </c>
    </row>
    <row r="102" spans="1:14" ht="65.25" hidden="1" thickBot="1" x14ac:dyDescent="0.3">
      <c r="A102" s="6">
        <v>101</v>
      </c>
      <c r="B102" s="7" t="str">
        <f>HYPERLINK("https://my.zakupki.prom.ua/remote/dispatcher/state_purchase_view/19505332", "UA-2020-09-22-014261-b")</f>
        <v>UA-2020-09-22-014261-b</v>
      </c>
      <c r="C102" s="7" t="s">
        <v>172</v>
      </c>
      <c r="D102" s="8" t="s">
        <v>326</v>
      </c>
      <c r="E102" s="8" t="s">
        <v>328</v>
      </c>
      <c r="F102" s="9">
        <v>798600</v>
      </c>
      <c r="G102" s="9">
        <v>798600</v>
      </c>
      <c r="H102" s="8" t="s">
        <v>172</v>
      </c>
      <c r="I102" s="8" t="s">
        <v>197</v>
      </c>
      <c r="J102" s="8" t="s">
        <v>165</v>
      </c>
      <c r="K102" s="10">
        <v>44096</v>
      </c>
      <c r="L102" s="8" t="s">
        <v>182</v>
      </c>
      <c r="M102" s="8" t="s">
        <v>23</v>
      </c>
      <c r="N102" s="11">
        <v>797280</v>
      </c>
    </row>
    <row r="103" spans="1:14" ht="78" hidden="1" thickBot="1" x14ac:dyDescent="0.3">
      <c r="A103" s="5">
        <v>102</v>
      </c>
      <c r="B103" s="7" t="str">
        <f>HYPERLINK("https://my.zakupki.prom.ua/remote/dispatcher/state_purchase_view/19480578", "UA-2020-09-22-005794-b")</f>
        <v>UA-2020-09-22-005794-b</v>
      </c>
      <c r="C103" s="7" t="s">
        <v>172</v>
      </c>
      <c r="D103" s="8" t="s">
        <v>326</v>
      </c>
      <c r="E103" s="8" t="s">
        <v>328</v>
      </c>
      <c r="F103" s="9">
        <v>11250</v>
      </c>
      <c r="G103" s="9">
        <v>11250</v>
      </c>
      <c r="H103" s="8" t="s">
        <v>172</v>
      </c>
      <c r="I103" s="8" t="s">
        <v>201</v>
      </c>
      <c r="J103" s="8" t="s">
        <v>171</v>
      </c>
      <c r="K103" s="10">
        <v>44096</v>
      </c>
      <c r="L103" s="8" t="s">
        <v>182</v>
      </c>
      <c r="M103" s="8" t="s">
        <v>122</v>
      </c>
      <c r="N103" s="11">
        <v>11250</v>
      </c>
    </row>
    <row r="104" spans="1:14" ht="78" hidden="1" thickBot="1" x14ac:dyDescent="0.3">
      <c r="A104" s="5">
        <v>103</v>
      </c>
      <c r="B104" s="7" t="str">
        <f>HYPERLINK("https://my.zakupki.prom.ua/remote/dispatcher/state_purchase_view/19482103", "UA-2020-09-22-006322-b")</f>
        <v>UA-2020-09-22-006322-b</v>
      </c>
      <c r="C104" s="7" t="s">
        <v>172</v>
      </c>
      <c r="D104" s="8" t="s">
        <v>326</v>
      </c>
      <c r="E104" s="8" t="s">
        <v>328</v>
      </c>
      <c r="F104" s="9">
        <v>6525</v>
      </c>
      <c r="G104" s="9">
        <v>6525</v>
      </c>
      <c r="H104" s="8" t="s">
        <v>172</v>
      </c>
      <c r="I104" s="8" t="s">
        <v>190</v>
      </c>
      <c r="J104" s="8" t="s">
        <v>171</v>
      </c>
      <c r="K104" s="10">
        <v>44096</v>
      </c>
      <c r="L104" s="8" t="s">
        <v>182</v>
      </c>
      <c r="M104" s="8" t="s">
        <v>123</v>
      </c>
      <c r="N104" s="11">
        <v>6525</v>
      </c>
    </row>
    <row r="105" spans="1:14" ht="65.25" hidden="1" thickBot="1" x14ac:dyDescent="0.3">
      <c r="A105" s="6">
        <v>104</v>
      </c>
      <c r="B105" s="7" t="str">
        <f>HYPERLINK("https://my.zakupki.prom.ua/remote/dispatcher/state_purchase_view/19621402", "UA-2020-09-25-009934-a")</f>
        <v>UA-2020-09-25-009934-a</v>
      </c>
      <c r="C105" s="7" t="s">
        <v>172</v>
      </c>
      <c r="D105" s="8" t="s">
        <v>326</v>
      </c>
      <c r="E105" s="8" t="s">
        <v>328</v>
      </c>
      <c r="F105" s="9">
        <v>106063</v>
      </c>
      <c r="G105" s="9">
        <v>106063</v>
      </c>
      <c r="H105" s="8" t="s">
        <v>172</v>
      </c>
      <c r="I105" s="8" t="s">
        <v>242</v>
      </c>
      <c r="J105" s="8" t="s">
        <v>165</v>
      </c>
      <c r="K105" s="10">
        <v>44099</v>
      </c>
      <c r="L105" s="8" t="s">
        <v>182</v>
      </c>
      <c r="M105" s="8" t="s">
        <v>12</v>
      </c>
      <c r="N105" s="11">
        <v>102000</v>
      </c>
    </row>
    <row r="106" spans="1:14" ht="65.25" hidden="1" thickBot="1" x14ac:dyDescent="0.3">
      <c r="A106" s="5">
        <v>105</v>
      </c>
      <c r="B106" s="7" t="str">
        <f>HYPERLINK("https://my.zakupki.prom.ua/remote/dispatcher/state_purchase_view/19629473", "UA-2020-09-25-012834-a")</f>
        <v>UA-2020-09-25-012834-a</v>
      </c>
      <c r="C106" s="7" t="s">
        <v>172</v>
      </c>
      <c r="D106" s="8" t="s">
        <v>326</v>
      </c>
      <c r="E106" s="8" t="s">
        <v>328</v>
      </c>
      <c r="F106" s="9">
        <v>3300000</v>
      </c>
      <c r="G106" s="9">
        <v>3300000</v>
      </c>
      <c r="H106" s="8" t="s">
        <v>172</v>
      </c>
      <c r="I106" s="8" t="s">
        <v>253</v>
      </c>
      <c r="J106" s="8" t="s">
        <v>165</v>
      </c>
      <c r="K106" s="10">
        <v>44099</v>
      </c>
      <c r="L106" s="8" t="s">
        <v>182</v>
      </c>
      <c r="M106" s="8" t="s">
        <v>24</v>
      </c>
      <c r="N106" s="11">
        <v>3298752</v>
      </c>
    </row>
    <row r="107" spans="1:14" ht="78" hidden="1" thickBot="1" x14ac:dyDescent="0.3">
      <c r="A107" s="5">
        <v>106</v>
      </c>
      <c r="B107" s="7" t="str">
        <f>HYPERLINK("https://my.zakupki.prom.ua/remote/dispatcher/state_purchase_view/19669791", "UA-2020-09-28-009744-a")</f>
        <v>UA-2020-09-28-009744-a</v>
      </c>
      <c r="C107" s="7" t="s">
        <v>172</v>
      </c>
      <c r="D107" s="8" t="s">
        <v>326</v>
      </c>
      <c r="E107" s="8" t="s">
        <v>328</v>
      </c>
      <c r="F107" s="9">
        <v>49980</v>
      </c>
      <c r="G107" s="9">
        <v>49980</v>
      </c>
      <c r="H107" s="8" t="s">
        <v>172</v>
      </c>
      <c r="I107" s="8" t="s">
        <v>189</v>
      </c>
      <c r="J107" s="8" t="s">
        <v>171</v>
      </c>
      <c r="K107" s="10">
        <v>44102</v>
      </c>
      <c r="L107" s="8" t="s">
        <v>182</v>
      </c>
      <c r="M107" s="8" t="s">
        <v>150</v>
      </c>
      <c r="N107" s="11">
        <v>49980</v>
      </c>
    </row>
    <row r="108" spans="1:14" ht="78" hidden="1" thickBot="1" x14ac:dyDescent="0.3">
      <c r="A108" s="6">
        <v>107</v>
      </c>
      <c r="B108" s="7" t="str">
        <f>HYPERLINK("https://my.zakupki.prom.ua/remote/dispatcher/state_purchase_view/19664415", "UA-2020-09-28-008257-a")</f>
        <v>UA-2020-09-28-008257-a</v>
      </c>
      <c r="C108" s="7" t="s">
        <v>172</v>
      </c>
      <c r="D108" s="8" t="s">
        <v>326</v>
      </c>
      <c r="E108" s="8" t="s">
        <v>328</v>
      </c>
      <c r="F108" s="9">
        <v>9621</v>
      </c>
      <c r="G108" s="9">
        <v>9621</v>
      </c>
      <c r="H108" s="8" t="s">
        <v>172</v>
      </c>
      <c r="I108" s="8" t="s">
        <v>184</v>
      </c>
      <c r="J108" s="8" t="s">
        <v>171</v>
      </c>
      <c r="K108" s="10">
        <v>44102</v>
      </c>
      <c r="L108" s="8" t="s">
        <v>182</v>
      </c>
      <c r="M108" s="8" t="s">
        <v>144</v>
      </c>
      <c r="N108" s="11">
        <v>9621</v>
      </c>
    </row>
    <row r="109" spans="1:14" ht="78" hidden="1" thickBot="1" x14ac:dyDescent="0.3">
      <c r="A109" s="5">
        <v>108</v>
      </c>
      <c r="B109" s="7" t="str">
        <f>HYPERLINK("https://my.zakupki.prom.ua/remote/dispatcher/state_purchase_view/19669698", "UA-2020-09-28-009716-a")</f>
        <v>UA-2020-09-28-009716-a</v>
      </c>
      <c r="C109" s="7" t="s">
        <v>172</v>
      </c>
      <c r="D109" s="8" t="s">
        <v>326</v>
      </c>
      <c r="E109" s="8" t="s">
        <v>328</v>
      </c>
      <c r="F109" s="9">
        <v>15698</v>
      </c>
      <c r="G109" s="9">
        <v>15698</v>
      </c>
      <c r="H109" s="8" t="s">
        <v>172</v>
      </c>
      <c r="I109" s="8" t="s">
        <v>230</v>
      </c>
      <c r="J109" s="8" t="s">
        <v>171</v>
      </c>
      <c r="K109" s="10">
        <v>44102</v>
      </c>
      <c r="L109" s="8" t="s">
        <v>182</v>
      </c>
      <c r="M109" s="8" t="s">
        <v>149</v>
      </c>
      <c r="N109" s="11">
        <v>15698</v>
      </c>
    </row>
    <row r="110" spans="1:14" ht="78" hidden="1" thickBot="1" x14ac:dyDescent="0.3">
      <c r="A110" s="5">
        <v>109</v>
      </c>
      <c r="B110" s="7" t="str">
        <f>HYPERLINK("https://my.zakupki.prom.ua/remote/dispatcher/state_purchase_view/19669474", "UA-2020-09-28-009649-a")</f>
        <v>UA-2020-09-28-009649-a</v>
      </c>
      <c r="C110" s="7" t="s">
        <v>172</v>
      </c>
      <c r="D110" s="8" t="s">
        <v>326</v>
      </c>
      <c r="E110" s="8" t="s">
        <v>328</v>
      </c>
      <c r="F110" s="9">
        <v>10812</v>
      </c>
      <c r="G110" s="9">
        <v>10812</v>
      </c>
      <c r="H110" s="8" t="s">
        <v>172</v>
      </c>
      <c r="I110" s="8" t="s">
        <v>231</v>
      </c>
      <c r="J110" s="8" t="s">
        <v>171</v>
      </c>
      <c r="K110" s="10">
        <v>44102</v>
      </c>
      <c r="L110" s="8" t="s">
        <v>182</v>
      </c>
      <c r="M110" s="8" t="s">
        <v>148</v>
      </c>
      <c r="N110" s="11">
        <v>10812</v>
      </c>
    </row>
    <row r="111" spans="1:14" ht="78" hidden="1" thickBot="1" x14ac:dyDescent="0.3">
      <c r="A111" s="6">
        <v>110</v>
      </c>
      <c r="B111" s="7" t="str">
        <f>HYPERLINK("https://my.zakupki.prom.ua/remote/dispatcher/state_purchase_view/19668887", "UA-2020-09-28-009476-a")</f>
        <v>UA-2020-09-28-009476-a</v>
      </c>
      <c r="C111" s="7" t="s">
        <v>172</v>
      </c>
      <c r="D111" s="8" t="s">
        <v>326</v>
      </c>
      <c r="E111" s="8" t="s">
        <v>328</v>
      </c>
      <c r="F111" s="9">
        <v>4228</v>
      </c>
      <c r="G111" s="9">
        <v>4228</v>
      </c>
      <c r="H111" s="8" t="s">
        <v>172</v>
      </c>
      <c r="I111" s="8" t="s">
        <v>296</v>
      </c>
      <c r="J111" s="8" t="s">
        <v>171</v>
      </c>
      <c r="K111" s="10">
        <v>44102</v>
      </c>
      <c r="L111" s="8" t="s">
        <v>182</v>
      </c>
      <c r="M111" s="8" t="s">
        <v>147</v>
      </c>
      <c r="N111" s="11">
        <v>4228</v>
      </c>
    </row>
    <row r="112" spans="1:14" ht="78" hidden="1" thickBot="1" x14ac:dyDescent="0.3">
      <c r="A112" s="5">
        <v>111</v>
      </c>
      <c r="B112" s="7" t="str">
        <f>HYPERLINK("https://my.zakupki.prom.ua/remote/dispatcher/state_purchase_view/19668403", "UA-2020-09-28-009333-a")</f>
        <v>UA-2020-09-28-009333-a</v>
      </c>
      <c r="C112" s="7" t="s">
        <v>172</v>
      </c>
      <c r="D112" s="8" t="s">
        <v>326</v>
      </c>
      <c r="E112" s="8" t="s">
        <v>328</v>
      </c>
      <c r="F112" s="9">
        <v>567</v>
      </c>
      <c r="G112" s="9">
        <v>567</v>
      </c>
      <c r="H112" s="8" t="s">
        <v>172</v>
      </c>
      <c r="I112" s="8" t="s">
        <v>304</v>
      </c>
      <c r="J112" s="8" t="s">
        <v>171</v>
      </c>
      <c r="K112" s="10">
        <v>44102</v>
      </c>
      <c r="L112" s="8" t="s">
        <v>182</v>
      </c>
      <c r="M112" s="8" t="s">
        <v>146</v>
      </c>
      <c r="N112" s="11">
        <v>567</v>
      </c>
    </row>
    <row r="113" spans="1:14" ht="78" hidden="1" thickBot="1" x14ac:dyDescent="0.3">
      <c r="A113" s="5">
        <v>112</v>
      </c>
      <c r="B113" s="7" t="str">
        <f>HYPERLINK("https://my.zakupki.prom.ua/remote/dispatcher/state_purchase_view/19666462", "UA-2020-09-28-008767-a")</f>
        <v>UA-2020-09-28-008767-a</v>
      </c>
      <c r="C113" s="7" t="s">
        <v>172</v>
      </c>
      <c r="D113" s="8" t="s">
        <v>326</v>
      </c>
      <c r="E113" s="8" t="s">
        <v>328</v>
      </c>
      <c r="F113" s="9">
        <v>26703</v>
      </c>
      <c r="G113" s="9">
        <v>26703</v>
      </c>
      <c r="H113" s="8" t="s">
        <v>172</v>
      </c>
      <c r="I113" s="8" t="s">
        <v>319</v>
      </c>
      <c r="J113" s="8" t="s">
        <v>171</v>
      </c>
      <c r="K113" s="10">
        <v>44102</v>
      </c>
      <c r="L113" s="8" t="s">
        <v>182</v>
      </c>
      <c r="M113" s="8" t="s">
        <v>145</v>
      </c>
      <c r="N113" s="11">
        <v>26703</v>
      </c>
    </row>
    <row r="114" spans="1:14" ht="78" hidden="1" thickBot="1" x14ac:dyDescent="0.3">
      <c r="A114" s="6">
        <v>113</v>
      </c>
      <c r="B114" s="7" t="str">
        <f>HYPERLINK("https://my.zakupki.prom.ua/remote/dispatcher/state_purchase_view/19818258", "UA-2020-10-05-004307-a")</f>
        <v>UA-2020-10-05-004307-a</v>
      </c>
      <c r="C114" s="7" t="s">
        <v>172</v>
      </c>
      <c r="D114" s="8" t="s">
        <v>326</v>
      </c>
      <c r="E114" s="8" t="s">
        <v>328</v>
      </c>
      <c r="F114" s="9">
        <v>47000</v>
      </c>
      <c r="G114" s="9">
        <v>47000</v>
      </c>
      <c r="H114" s="8" t="s">
        <v>172</v>
      </c>
      <c r="I114" s="8" t="s">
        <v>318</v>
      </c>
      <c r="J114" s="8" t="s">
        <v>171</v>
      </c>
      <c r="K114" s="10">
        <v>44109</v>
      </c>
      <c r="L114" s="8" t="s">
        <v>182</v>
      </c>
      <c r="M114" s="8" t="s">
        <v>22</v>
      </c>
      <c r="N114" s="11">
        <v>47000</v>
      </c>
    </row>
    <row r="115" spans="1:14" ht="78" hidden="1" thickBot="1" x14ac:dyDescent="0.3">
      <c r="A115" s="5">
        <v>114</v>
      </c>
      <c r="B115" s="7" t="str">
        <f>HYPERLINK("https://my.zakupki.prom.ua/remote/dispatcher/state_purchase_view/19865411", "UA-2020-10-06-006859-a")</f>
        <v>UA-2020-10-06-006859-a</v>
      </c>
      <c r="C115" s="7" t="s">
        <v>172</v>
      </c>
      <c r="D115" s="8" t="s">
        <v>326</v>
      </c>
      <c r="E115" s="8" t="s">
        <v>328</v>
      </c>
      <c r="F115" s="9">
        <v>117000</v>
      </c>
      <c r="G115" s="9">
        <v>117000</v>
      </c>
      <c r="H115" s="8" t="s">
        <v>172</v>
      </c>
      <c r="I115" s="8" t="s">
        <v>311</v>
      </c>
      <c r="J115" s="8" t="s">
        <v>165</v>
      </c>
      <c r="K115" s="10">
        <v>44110</v>
      </c>
      <c r="L115" s="8" t="s">
        <v>182</v>
      </c>
      <c r="M115" s="8" t="s">
        <v>52</v>
      </c>
      <c r="N115" s="11">
        <v>116988</v>
      </c>
    </row>
    <row r="116" spans="1:14" ht="78" hidden="1" thickBot="1" x14ac:dyDescent="0.3">
      <c r="A116" s="5">
        <v>115</v>
      </c>
      <c r="B116" s="7" t="str">
        <f>HYPERLINK("https://my.zakupki.prom.ua/remote/dispatcher/state_purchase_view/19898701", "UA-2020-10-07-004644-a")</f>
        <v>UA-2020-10-07-004644-a</v>
      </c>
      <c r="C116" s="7" t="s">
        <v>172</v>
      </c>
      <c r="D116" s="8" t="s">
        <v>326</v>
      </c>
      <c r="E116" s="8" t="s">
        <v>328</v>
      </c>
      <c r="F116" s="9">
        <v>6525</v>
      </c>
      <c r="G116" s="9">
        <v>6525</v>
      </c>
      <c r="H116" s="8" t="s">
        <v>172</v>
      </c>
      <c r="I116" s="8" t="s">
        <v>190</v>
      </c>
      <c r="J116" s="8" t="s">
        <v>171</v>
      </c>
      <c r="K116" s="10">
        <v>44111</v>
      </c>
      <c r="L116" s="8" t="s">
        <v>182</v>
      </c>
      <c r="M116" s="8" t="s">
        <v>36</v>
      </c>
      <c r="N116" s="11">
        <v>6525</v>
      </c>
    </row>
    <row r="117" spans="1:14" ht="78" hidden="1" thickBot="1" x14ac:dyDescent="0.3">
      <c r="A117" s="6">
        <v>116</v>
      </c>
      <c r="B117" s="7" t="str">
        <f>HYPERLINK("https://my.zakupki.prom.ua/remote/dispatcher/state_purchase_view/19893862", "UA-2020-10-07-003344-a")</f>
        <v>UA-2020-10-07-003344-a</v>
      </c>
      <c r="C117" s="7" t="s">
        <v>172</v>
      </c>
      <c r="D117" s="8" t="s">
        <v>326</v>
      </c>
      <c r="E117" s="8" t="s">
        <v>328</v>
      </c>
      <c r="F117" s="9">
        <v>2750</v>
      </c>
      <c r="G117" s="9">
        <v>2750</v>
      </c>
      <c r="H117" s="8" t="s">
        <v>172</v>
      </c>
      <c r="I117" s="8" t="s">
        <v>201</v>
      </c>
      <c r="J117" s="8" t="s">
        <v>171</v>
      </c>
      <c r="K117" s="10">
        <v>44111</v>
      </c>
      <c r="L117" s="8" t="s">
        <v>182</v>
      </c>
      <c r="M117" s="8" t="s">
        <v>33</v>
      </c>
      <c r="N117" s="11">
        <v>2750</v>
      </c>
    </row>
    <row r="118" spans="1:14" ht="78" hidden="1" thickBot="1" x14ac:dyDescent="0.3">
      <c r="A118" s="5">
        <v>117</v>
      </c>
      <c r="B118" s="7" t="str">
        <f>HYPERLINK("https://my.zakupki.prom.ua/remote/dispatcher/state_purchase_view/19899335", "UA-2020-10-07-004819-a")</f>
        <v>UA-2020-10-07-004819-a</v>
      </c>
      <c r="C118" s="7" t="s">
        <v>172</v>
      </c>
      <c r="D118" s="8" t="s">
        <v>326</v>
      </c>
      <c r="E118" s="8" t="s">
        <v>328</v>
      </c>
      <c r="F118" s="9">
        <v>4725</v>
      </c>
      <c r="G118" s="9">
        <v>4725</v>
      </c>
      <c r="H118" s="8" t="s">
        <v>172</v>
      </c>
      <c r="I118" s="8" t="s">
        <v>190</v>
      </c>
      <c r="J118" s="8" t="s">
        <v>171</v>
      </c>
      <c r="K118" s="10">
        <v>44111</v>
      </c>
      <c r="L118" s="8" t="s">
        <v>182</v>
      </c>
      <c r="M118" s="8" t="s">
        <v>37</v>
      </c>
      <c r="N118" s="11">
        <v>4725</v>
      </c>
    </row>
    <row r="119" spans="1:14" ht="78" hidden="1" thickBot="1" x14ac:dyDescent="0.3">
      <c r="A119" s="5">
        <v>118</v>
      </c>
      <c r="B119" s="7" t="str">
        <f>HYPERLINK("https://my.zakupki.prom.ua/remote/dispatcher/state_purchase_view/19898075", "UA-2020-10-07-004476-a")</f>
        <v>UA-2020-10-07-004476-a</v>
      </c>
      <c r="C119" s="7" t="s">
        <v>172</v>
      </c>
      <c r="D119" s="8" t="s">
        <v>326</v>
      </c>
      <c r="E119" s="8" t="s">
        <v>328</v>
      </c>
      <c r="F119" s="9">
        <v>4725</v>
      </c>
      <c r="G119" s="9">
        <v>4725</v>
      </c>
      <c r="H119" s="8" t="s">
        <v>172</v>
      </c>
      <c r="I119" s="8" t="s">
        <v>190</v>
      </c>
      <c r="J119" s="8" t="s">
        <v>171</v>
      </c>
      <c r="K119" s="10">
        <v>44111</v>
      </c>
      <c r="L119" s="8" t="s">
        <v>182</v>
      </c>
      <c r="M119" s="8" t="s">
        <v>35</v>
      </c>
      <c r="N119" s="11">
        <v>4725</v>
      </c>
    </row>
    <row r="120" spans="1:14" ht="78" hidden="1" thickBot="1" x14ac:dyDescent="0.3">
      <c r="A120" s="6">
        <v>119</v>
      </c>
      <c r="B120" s="7" t="str">
        <f>HYPERLINK("https://my.zakupki.prom.ua/remote/dispatcher/state_purchase_view/19892626", "UA-2020-10-07-002988-a")</f>
        <v>UA-2020-10-07-002988-a</v>
      </c>
      <c r="C120" s="7" t="s">
        <v>172</v>
      </c>
      <c r="D120" s="8" t="s">
        <v>326</v>
      </c>
      <c r="E120" s="8" t="s">
        <v>328</v>
      </c>
      <c r="F120" s="9">
        <v>8500</v>
      </c>
      <c r="G120" s="9">
        <v>8500</v>
      </c>
      <c r="H120" s="8" t="s">
        <v>172</v>
      </c>
      <c r="I120" s="8" t="s">
        <v>201</v>
      </c>
      <c r="J120" s="8" t="s">
        <v>171</v>
      </c>
      <c r="K120" s="10">
        <v>44111</v>
      </c>
      <c r="L120" s="8" t="s">
        <v>182</v>
      </c>
      <c r="M120" s="8" t="s">
        <v>32</v>
      </c>
      <c r="N120" s="11">
        <v>8500</v>
      </c>
    </row>
    <row r="121" spans="1:14" ht="78" hidden="1" thickBot="1" x14ac:dyDescent="0.3">
      <c r="A121" s="5">
        <v>120</v>
      </c>
      <c r="B121" s="7" t="str">
        <f>HYPERLINK("https://my.zakupki.prom.ua/remote/dispatcher/state_purchase_view/19895572", "UA-2020-10-07-003818-a")</f>
        <v>UA-2020-10-07-003818-a</v>
      </c>
      <c r="C121" s="7" t="s">
        <v>172</v>
      </c>
      <c r="D121" s="8" t="s">
        <v>326</v>
      </c>
      <c r="E121" s="8" t="s">
        <v>328</v>
      </c>
      <c r="F121" s="9">
        <v>2500</v>
      </c>
      <c r="G121" s="9">
        <v>2500</v>
      </c>
      <c r="H121" s="8" t="s">
        <v>172</v>
      </c>
      <c r="I121" s="8" t="s">
        <v>201</v>
      </c>
      <c r="J121" s="8" t="s">
        <v>171</v>
      </c>
      <c r="K121" s="10">
        <v>44111</v>
      </c>
      <c r="L121" s="8" t="s">
        <v>182</v>
      </c>
      <c r="M121" s="8" t="s">
        <v>34</v>
      </c>
      <c r="N121" s="11">
        <v>2500</v>
      </c>
    </row>
    <row r="122" spans="1:14" ht="78" hidden="1" thickBot="1" x14ac:dyDescent="0.3">
      <c r="A122" s="5">
        <v>121</v>
      </c>
      <c r="B122" s="7" t="str">
        <f>HYPERLINK("https://my.zakupki.prom.ua/remote/dispatcher/state_purchase_view/20120476", "UA-2020-10-15-006163-c")</f>
        <v>UA-2020-10-15-006163-c</v>
      </c>
      <c r="C122" s="7" t="s">
        <v>172</v>
      </c>
      <c r="D122" s="8" t="s">
        <v>326</v>
      </c>
      <c r="E122" s="8" t="s">
        <v>328</v>
      </c>
      <c r="F122" s="9">
        <v>47400</v>
      </c>
      <c r="G122" s="9">
        <v>47400</v>
      </c>
      <c r="H122" s="8" t="s">
        <v>172</v>
      </c>
      <c r="I122" s="8" t="s">
        <v>246</v>
      </c>
      <c r="J122" s="8" t="s">
        <v>171</v>
      </c>
      <c r="K122" s="10">
        <v>44119</v>
      </c>
      <c r="L122" s="8" t="s">
        <v>182</v>
      </c>
      <c r="M122" s="8" t="s">
        <v>78</v>
      </c>
      <c r="N122" s="11">
        <v>47400</v>
      </c>
    </row>
    <row r="123" spans="1:14" ht="90.75" hidden="1" thickBot="1" x14ac:dyDescent="0.3">
      <c r="A123" s="6">
        <v>122</v>
      </c>
      <c r="B123" s="7" t="str">
        <f>HYPERLINK("https://my.zakupki.prom.ua/remote/dispatcher/state_purchase_view/20304251", "UA-2020-10-21-003618-a")</f>
        <v>UA-2020-10-21-003618-a</v>
      </c>
      <c r="C123" s="7" t="s">
        <v>172</v>
      </c>
      <c r="D123" s="8" t="s">
        <v>326</v>
      </c>
      <c r="E123" s="8" t="s">
        <v>328</v>
      </c>
      <c r="F123" s="9">
        <v>250000</v>
      </c>
      <c r="G123" s="9">
        <v>250000</v>
      </c>
      <c r="H123" s="8" t="s">
        <v>172</v>
      </c>
      <c r="I123" s="8" t="s">
        <v>243</v>
      </c>
      <c r="J123" s="8" t="s">
        <v>165</v>
      </c>
      <c r="K123" s="10">
        <v>44125</v>
      </c>
      <c r="L123" s="8" t="s">
        <v>182</v>
      </c>
      <c r="M123" s="8" t="s">
        <v>140</v>
      </c>
      <c r="N123" s="11">
        <v>249318</v>
      </c>
    </row>
    <row r="124" spans="1:14" ht="129" hidden="1" thickBot="1" x14ac:dyDescent="0.3">
      <c r="A124" s="5">
        <v>123</v>
      </c>
      <c r="B124" s="7" t="str">
        <f>HYPERLINK("https://my.zakupki.prom.ua/remote/dispatcher/state_purchase_view/20372412", "UA-2020-10-22-008093-a")</f>
        <v>UA-2020-10-22-008093-a</v>
      </c>
      <c r="C124" s="7" t="s">
        <v>172</v>
      </c>
      <c r="D124" s="8" t="s">
        <v>326</v>
      </c>
      <c r="E124" s="8" t="s">
        <v>328</v>
      </c>
      <c r="F124" s="9">
        <v>2412042</v>
      </c>
      <c r="G124" s="9">
        <v>2412042</v>
      </c>
      <c r="H124" s="8" t="s">
        <v>172</v>
      </c>
      <c r="I124" s="8" t="s">
        <v>280</v>
      </c>
      <c r="J124" s="8" t="s">
        <v>165</v>
      </c>
      <c r="K124" s="10">
        <v>44126</v>
      </c>
      <c r="L124" s="8" t="s">
        <v>182</v>
      </c>
      <c r="M124" s="8" t="s">
        <v>134</v>
      </c>
      <c r="N124" s="11">
        <v>2399933.04</v>
      </c>
    </row>
    <row r="125" spans="1:14" ht="141.75" hidden="1" thickBot="1" x14ac:dyDescent="0.3">
      <c r="A125" s="5">
        <v>124</v>
      </c>
      <c r="B125" s="7" t="str">
        <f>HYPERLINK("https://my.zakupki.prom.ua/remote/dispatcher/state_purchase_view/20423988", "UA-2020-10-23-007344-a")</f>
        <v>UA-2020-10-23-007344-a</v>
      </c>
      <c r="C125" s="7" t="s">
        <v>172</v>
      </c>
      <c r="D125" s="8" t="s">
        <v>326</v>
      </c>
      <c r="E125" s="8" t="s">
        <v>328</v>
      </c>
      <c r="F125" s="9">
        <v>89000</v>
      </c>
      <c r="G125" s="9">
        <v>89000</v>
      </c>
      <c r="H125" s="8" t="s">
        <v>172</v>
      </c>
      <c r="I125" s="8" t="s">
        <v>222</v>
      </c>
      <c r="J125" s="8" t="s">
        <v>165</v>
      </c>
      <c r="K125" s="10">
        <v>44127</v>
      </c>
      <c r="L125" s="8" t="s">
        <v>182</v>
      </c>
      <c r="M125" s="8" t="s">
        <v>139</v>
      </c>
      <c r="N125" s="11">
        <v>88950</v>
      </c>
    </row>
    <row r="126" spans="1:14" ht="65.25" hidden="1" thickBot="1" x14ac:dyDescent="0.3">
      <c r="A126" s="6">
        <v>125</v>
      </c>
      <c r="B126" s="7" t="str">
        <f>HYPERLINK("https://my.zakupki.prom.ua/remote/dispatcher/state_purchase_view/20608045", "UA-2020-10-29-009495-c")</f>
        <v>UA-2020-10-29-009495-c</v>
      </c>
      <c r="C126" s="7" t="s">
        <v>172</v>
      </c>
      <c r="D126" s="8" t="s">
        <v>326</v>
      </c>
      <c r="E126" s="8" t="s">
        <v>328</v>
      </c>
      <c r="F126" s="9">
        <v>4200</v>
      </c>
      <c r="G126" s="9">
        <v>4200</v>
      </c>
      <c r="H126" s="8" t="s">
        <v>172</v>
      </c>
      <c r="I126" s="8" t="s">
        <v>214</v>
      </c>
      <c r="J126" s="8" t="s">
        <v>165</v>
      </c>
      <c r="K126" s="10">
        <v>44133</v>
      </c>
      <c r="L126" s="8" t="s">
        <v>182</v>
      </c>
      <c r="M126" s="8" t="s">
        <v>14</v>
      </c>
      <c r="N126" s="11">
        <v>4194</v>
      </c>
    </row>
    <row r="127" spans="1:14" ht="78" hidden="1" thickBot="1" x14ac:dyDescent="0.3">
      <c r="A127" s="5">
        <v>126</v>
      </c>
      <c r="B127" s="7" t="str">
        <f>HYPERLINK("https://my.zakupki.prom.ua/remote/dispatcher/state_purchase_view/20678326", "UA-2020-11-02-009647-c")</f>
        <v>UA-2020-11-02-009647-c</v>
      </c>
      <c r="C127" s="7" t="s">
        <v>172</v>
      </c>
      <c r="D127" s="8" t="s">
        <v>326</v>
      </c>
      <c r="E127" s="8" t="s">
        <v>328</v>
      </c>
      <c r="F127" s="9">
        <v>894</v>
      </c>
      <c r="G127" s="9">
        <v>894</v>
      </c>
      <c r="H127" s="8" t="s">
        <v>172</v>
      </c>
      <c r="I127" s="8" t="s">
        <v>192</v>
      </c>
      <c r="J127" s="8" t="s">
        <v>171</v>
      </c>
      <c r="K127" s="10">
        <v>44137</v>
      </c>
      <c r="L127" s="8" t="s">
        <v>182</v>
      </c>
      <c r="M127" s="8" t="s">
        <v>13</v>
      </c>
      <c r="N127" s="11">
        <v>894</v>
      </c>
    </row>
    <row r="128" spans="1:14" ht="153.75" x14ac:dyDescent="0.25">
      <c r="A128" s="5">
        <v>127</v>
      </c>
      <c r="B128" s="7" t="str">
        <f>HYPERLINK("https://my.zakupki.prom.ua/remote/dispatcher/state_purchase_view/20660644", "UA-2020-11-02-005096-c")</f>
        <v>UA-2020-11-02-005096-c</v>
      </c>
      <c r="C128" s="7" t="s">
        <v>172</v>
      </c>
      <c r="D128" s="8" t="s">
        <v>326</v>
      </c>
      <c r="E128" s="8" t="s">
        <v>328</v>
      </c>
      <c r="F128" s="9">
        <v>10951.2</v>
      </c>
      <c r="G128" s="9">
        <v>10951.2</v>
      </c>
      <c r="H128" s="8" t="s">
        <v>172</v>
      </c>
      <c r="I128" s="8" t="s">
        <v>262</v>
      </c>
      <c r="J128" s="8" t="s">
        <v>171</v>
      </c>
      <c r="K128" s="10">
        <v>44137</v>
      </c>
      <c r="L128" s="8" t="s">
        <v>182</v>
      </c>
      <c r="M128" s="8" t="s">
        <v>10</v>
      </c>
      <c r="N128" s="11">
        <v>10951.2</v>
      </c>
    </row>
    <row r="129" spans="1:14" ht="153.75" x14ac:dyDescent="0.25">
      <c r="A129" s="6">
        <v>128</v>
      </c>
      <c r="B129" s="7" t="str">
        <f>HYPERLINK("https://my.zakupki.prom.ua/remote/dispatcher/state_purchase_view/20661682", "UA-2020-11-02-005322-c")</f>
        <v>UA-2020-11-02-005322-c</v>
      </c>
      <c r="C129" s="7" t="s">
        <v>172</v>
      </c>
      <c r="D129" s="8" t="s">
        <v>326</v>
      </c>
      <c r="E129" s="8" t="s">
        <v>328</v>
      </c>
      <c r="F129" s="9">
        <v>12148.8</v>
      </c>
      <c r="G129" s="9">
        <v>12148.8</v>
      </c>
      <c r="H129" s="8" t="s">
        <v>172</v>
      </c>
      <c r="I129" s="8" t="s">
        <v>267</v>
      </c>
      <c r="J129" s="8" t="s">
        <v>171</v>
      </c>
      <c r="K129" s="10">
        <v>44137</v>
      </c>
      <c r="L129" s="8" t="s">
        <v>182</v>
      </c>
      <c r="M129" s="8" t="s">
        <v>11</v>
      </c>
      <c r="N129" s="11">
        <v>12148.8</v>
      </c>
    </row>
    <row r="130" spans="1:14" ht="77.25" hidden="1" x14ac:dyDescent="0.25">
      <c r="A130" s="5">
        <v>129</v>
      </c>
      <c r="B130" s="7" t="str">
        <f>HYPERLINK("https://my.zakupki.prom.ua/remote/dispatcher/state_purchase_view/20717914", "UA-2020-11-03-009987-c")</f>
        <v>UA-2020-11-03-009987-c</v>
      </c>
      <c r="C130" s="7" t="s">
        <v>172</v>
      </c>
      <c r="D130" s="8" t="s">
        <v>326</v>
      </c>
      <c r="E130" s="8" t="s">
        <v>328</v>
      </c>
      <c r="F130" s="9">
        <v>18360</v>
      </c>
      <c r="G130" s="9">
        <v>18360</v>
      </c>
      <c r="H130" s="8" t="s">
        <v>172</v>
      </c>
      <c r="I130" s="8" t="s">
        <v>245</v>
      </c>
      <c r="J130" s="8" t="s">
        <v>171</v>
      </c>
      <c r="K130" s="10">
        <v>44138</v>
      </c>
      <c r="L130" s="8" t="s">
        <v>182</v>
      </c>
      <c r="M130" s="8" t="s">
        <v>17</v>
      </c>
      <c r="N130" s="11">
        <v>18360</v>
      </c>
    </row>
    <row r="131" spans="1:14" ht="77.25" hidden="1" x14ac:dyDescent="0.25">
      <c r="A131" s="5">
        <v>130</v>
      </c>
      <c r="B131" s="7" t="str">
        <f>HYPERLINK("https://my.zakupki.prom.ua/remote/dispatcher/state_purchase_view/20718622", "UA-2020-11-03-010185-c")</f>
        <v>UA-2020-11-03-010185-c</v>
      </c>
      <c r="C131" s="7" t="s">
        <v>172</v>
      </c>
      <c r="D131" s="8" t="s">
        <v>326</v>
      </c>
      <c r="E131" s="8" t="s">
        <v>328</v>
      </c>
      <c r="F131" s="9">
        <v>15000</v>
      </c>
      <c r="G131" s="9">
        <v>15000</v>
      </c>
      <c r="H131" s="8" t="s">
        <v>172</v>
      </c>
      <c r="I131" s="8" t="s">
        <v>245</v>
      </c>
      <c r="J131" s="8" t="s">
        <v>171</v>
      </c>
      <c r="K131" s="10">
        <v>44138</v>
      </c>
      <c r="L131" s="8" t="s">
        <v>182</v>
      </c>
      <c r="M131" s="8" t="s">
        <v>18</v>
      </c>
      <c r="N131" s="11">
        <v>15000</v>
      </c>
    </row>
    <row r="132" spans="1:14" ht="90" hidden="1" x14ac:dyDescent="0.25">
      <c r="A132" s="6">
        <v>131</v>
      </c>
      <c r="B132" s="7" t="str">
        <f>HYPERLINK("https://my.zakupki.prom.ua/remote/dispatcher/state_purchase_view/20768399", "UA-2020-11-04-012286-c")</f>
        <v>UA-2020-11-04-012286-c</v>
      </c>
      <c r="C132" s="7" t="s">
        <v>172</v>
      </c>
      <c r="D132" s="8" t="s">
        <v>326</v>
      </c>
      <c r="E132" s="8" t="s">
        <v>328</v>
      </c>
      <c r="F132" s="9">
        <v>306000</v>
      </c>
      <c r="G132" s="9">
        <v>306000</v>
      </c>
      <c r="H132" s="8" t="s">
        <v>172</v>
      </c>
      <c r="I132" s="8" t="s">
        <v>207</v>
      </c>
      <c r="J132" s="8" t="s">
        <v>165</v>
      </c>
      <c r="K132" s="10">
        <v>44139</v>
      </c>
      <c r="L132" s="8" t="s">
        <v>182</v>
      </c>
      <c r="M132" s="8" t="s">
        <v>70</v>
      </c>
      <c r="N132" s="11">
        <v>290880</v>
      </c>
    </row>
    <row r="133" spans="1:14" ht="64.5" hidden="1" x14ac:dyDescent="0.25">
      <c r="A133" s="5">
        <v>132</v>
      </c>
      <c r="B133" s="7" t="str">
        <f>HYPERLINK("https://my.zakupki.prom.ua/remote/dispatcher/state_purchase_view/20767550", "UA-2020-11-04-012051-c")</f>
        <v>UA-2020-11-04-012051-c</v>
      </c>
      <c r="C133" s="7" t="s">
        <v>172</v>
      </c>
      <c r="D133" s="8" t="s">
        <v>326</v>
      </c>
      <c r="E133" s="8" t="s">
        <v>328</v>
      </c>
      <c r="F133" s="9">
        <v>22000</v>
      </c>
      <c r="G133" s="9">
        <v>22000</v>
      </c>
      <c r="H133" s="8" t="s">
        <v>172</v>
      </c>
      <c r="I133" s="8" t="s">
        <v>223</v>
      </c>
      <c r="J133" s="8" t="s">
        <v>165</v>
      </c>
      <c r="K133" s="10">
        <v>44139</v>
      </c>
      <c r="L133" s="8" t="s">
        <v>182</v>
      </c>
      <c r="M133" s="8" t="s">
        <v>40</v>
      </c>
      <c r="N133" s="11">
        <v>21960</v>
      </c>
    </row>
    <row r="134" spans="1:14" ht="64.5" hidden="1" x14ac:dyDescent="0.25">
      <c r="A134" s="5">
        <v>133</v>
      </c>
      <c r="B134" s="7" t="str">
        <f>HYPERLINK("https://my.zakupki.prom.ua/remote/dispatcher/state_purchase_view/20768009", "UA-2020-11-04-012186-c")</f>
        <v>UA-2020-11-04-012186-c</v>
      </c>
      <c r="C134" s="7" t="s">
        <v>172</v>
      </c>
      <c r="D134" s="8" t="s">
        <v>326</v>
      </c>
      <c r="E134" s="8" t="s">
        <v>328</v>
      </c>
      <c r="F134" s="9">
        <v>27000</v>
      </c>
      <c r="G134" s="9">
        <v>27000</v>
      </c>
      <c r="H134" s="8" t="s">
        <v>172</v>
      </c>
      <c r="I134" s="8" t="s">
        <v>240</v>
      </c>
      <c r="J134" s="8" t="s">
        <v>165</v>
      </c>
      <c r="K134" s="10">
        <v>44139</v>
      </c>
      <c r="L134" s="8" t="s">
        <v>182</v>
      </c>
      <c r="M134" s="8" t="s">
        <v>15</v>
      </c>
      <c r="N134" s="11">
        <v>26970</v>
      </c>
    </row>
    <row r="135" spans="1:14" ht="64.5" hidden="1" x14ac:dyDescent="0.25">
      <c r="A135" s="6">
        <v>134</v>
      </c>
      <c r="B135" s="7" t="str">
        <f>HYPERLINK("https://my.zakupki.prom.ua/remote/dispatcher/state_purchase_view/20767810", "UA-2020-11-04-012129-c")</f>
        <v>UA-2020-11-04-012129-c</v>
      </c>
      <c r="C135" s="7" t="s">
        <v>172</v>
      </c>
      <c r="D135" s="8" t="s">
        <v>326</v>
      </c>
      <c r="E135" s="8" t="s">
        <v>328</v>
      </c>
      <c r="F135" s="9">
        <v>32186</v>
      </c>
      <c r="G135" s="9">
        <v>32186</v>
      </c>
      <c r="H135" s="8" t="s">
        <v>172</v>
      </c>
      <c r="I135" s="8" t="s">
        <v>206</v>
      </c>
      <c r="J135" s="8" t="s">
        <v>165</v>
      </c>
      <c r="K135" s="10">
        <v>44139</v>
      </c>
      <c r="L135" s="8" t="s">
        <v>182</v>
      </c>
      <c r="M135" s="8" t="s">
        <v>41</v>
      </c>
      <c r="N135" s="11">
        <v>32160</v>
      </c>
    </row>
    <row r="136" spans="1:14" ht="90" hidden="1" x14ac:dyDescent="0.25">
      <c r="A136" s="5">
        <v>135</v>
      </c>
      <c r="B136" s="7" t="str">
        <f>HYPERLINK("https://my.zakupki.prom.ua/remote/dispatcher/state_purchase_view/20788262", "UA-2020-11-05-005163-c")</f>
        <v>UA-2020-11-05-005163-c</v>
      </c>
      <c r="C136" s="7" t="s">
        <v>172</v>
      </c>
      <c r="D136" s="8" t="s">
        <v>326</v>
      </c>
      <c r="E136" s="8" t="s">
        <v>328</v>
      </c>
      <c r="F136" s="9">
        <v>73000</v>
      </c>
      <c r="G136" s="9">
        <v>73000</v>
      </c>
      <c r="H136" s="8" t="s">
        <v>172</v>
      </c>
      <c r="I136" s="8" t="s">
        <v>207</v>
      </c>
      <c r="J136" s="8" t="s">
        <v>165</v>
      </c>
      <c r="K136" s="10">
        <v>44140</v>
      </c>
      <c r="L136" s="8" t="s">
        <v>182</v>
      </c>
      <c r="M136" s="8" t="s">
        <v>71</v>
      </c>
      <c r="N136" s="11">
        <v>70920</v>
      </c>
    </row>
    <row r="137" spans="1:14" ht="64.5" hidden="1" x14ac:dyDescent="0.25">
      <c r="A137" s="5">
        <v>136</v>
      </c>
      <c r="B137" s="7" t="str">
        <f>HYPERLINK("https://my.zakupki.prom.ua/remote/dispatcher/state_purchase_view/20885651", "UA-2020-11-09-004250-c")</f>
        <v>UA-2020-11-09-004250-c</v>
      </c>
      <c r="C137" s="7" t="s">
        <v>172</v>
      </c>
      <c r="D137" s="8" t="s">
        <v>326</v>
      </c>
      <c r="E137" s="8" t="s">
        <v>328</v>
      </c>
      <c r="F137" s="9">
        <v>9999</v>
      </c>
      <c r="G137" s="9">
        <v>9999</v>
      </c>
      <c r="H137" s="8" t="s">
        <v>172</v>
      </c>
      <c r="I137" s="8" t="s">
        <v>223</v>
      </c>
      <c r="J137" s="8" t="s">
        <v>165</v>
      </c>
      <c r="K137" s="10">
        <v>44144</v>
      </c>
      <c r="L137" s="8" t="s">
        <v>182</v>
      </c>
      <c r="M137" s="8" t="s">
        <v>72</v>
      </c>
      <c r="N137" s="11">
        <v>9960</v>
      </c>
    </row>
    <row r="138" spans="1:14" ht="192" hidden="1" x14ac:dyDescent="0.25">
      <c r="A138" s="6">
        <v>137</v>
      </c>
      <c r="B138" s="7" t="str">
        <f>HYPERLINK("https://my.zakupki.prom.ua/remote/dispatcher/state_purchase_view/20923261", "UA-2020-11-10-004236-c")</f>
        <v>UA-2020-11-10-004236-c</v>
      </c>
      <c r="C138" s="7" t="s">
        <v>172</v>
      </c>
      <c r="D138" s="8" t="s">
        <v>326</v>
      </c>
      <c r="E138" s="8" t="s">
        <v>328</v>
      </c>
      <c r="F138" s="9">
        <v>1500000</v>
      </c>
      <c r="G138" s="9">
        <v>1500000</v>
      </c>
      <c r="H138" s="8" t="s">
        <v>172</v>
      </c>
      <c r="I138" s="8" t="s">
        <v>312</v>
      </c>
      <c r="J138" s="8" t="s">
        <v>176</v>
      </c>
      <c r="K138" s="10">
        <v>44145</v>
      </c>
      <c r="L138" s="8" t="s">
        <v>182</v>
      </c>
      <c r="M138" s="8" t="s">
        <v>133</v>
      </c>
      <c r="N138" s="11">
        <v>1500000</v>
      </c>
    </row>
    <row r="139" spans="1:14" ht="77.25" hidden="1" x14ac:dyDescent="0.25">
      <c r="A139" s="5">
        <v>138</v>
      </c>
      <c r="B139" s="7" t="str">
        <f>HYPERLINK("https://my.zakupki.prom.ua/remote/dispatcher/state_purchase_view/21034210", "UA-2020-11-12-012843-c")</f>
        <v>UA-2020-11-12-012843-c</v>
      </c>
      <c r="C139" s="7" t="s">
        <v>172</v>
      </c>
      <c r="D139" s="8" t="s">
        <v>326</v>
      </c>
      <c r="E139" s="8" t="s">
        <v>328</v>
      </c>
      <c r="F139" s="9">
        <v>1580.04</v>
      </c>
      <c r="G139" s="9">
        <v>1580.04</v>
      </c>
      <c r="H139" s="8" t="s">
        <v>172</v>
      </c>
      <c r="I139" s="8" t="s">
        <v>263</v>
      </c>
      <c r="J139" s="8" t="s">
        <v>171</v>
      </c>
      <c r="K139" s="10">
        <v>44147</v>
      </c>
      <c r="L139" s="8" t="s">
        <v>182</v>
      </c>
      <c r="M139" s="8" t="s">
        <v>54</v>
      </c>
      <c r="N139" s="11">
        <v>1580.04</v>
      </c>
    </row>
    <row r="140" spans="1:14" ht="77.25" hidden="1" x14ac:dyDescent="0.25">
      <c r="A140" s="5">
        <v>139</v>
      </c>
      <c r="B140" s="7" t="str">
        <f>HYPERLINK("https://my.zakupki.prom.ua/remote/dispatcher/state_purchase_view/21034110", "UA-2020-11-12-012801-c")</f>
        <v>UA-2020-11-12-012801-c</v>
      </c>
      <c r="C140" s="7" t="s">
        <v>172</v>
      </c>
      <c r="D140" s="8" t="s">
        <v>326</v>
      </c>
      <c r="E140" s="8" t="s">
        <v>328</v>
      </c>
      <c r="F140" s="9">
        <v>2817.84</v>
      </c>
      <c r="G140" s="9">
        <v>2817.84</v>
      </c>
      <c r="H140" s="8" t="s">
        <v>172</v>
      </c>
      <c r="I140" s="8" t="s">
        <v>255</v>
      </c>
      <c r="J140" s="8" t="s">
        <v>171</v>
      </c>
      <c r="K140" s="10">
        <v>44147</v>
      </c>
      <c r="L140" s="8" t="s">
        <v>182</v>
      </c>
      <c r="M140" s="8" t="s">
        <v>53</v>
      </c>
      <c r="N140" s="11">
        <v>2817.84</v>
      </c>
    </row>
    <row r="141" spans="1:14" ht="64.5" hidden="1" x14ac:dyDescent="0.25">
      <c r="A141" s="6">
        <v>140</v>
      </c>
      <c r="B141" s="7" t="str">
        <f>HYPERLINK("https://my.zakupki.prom.ua/remote/dispatcher/state_purchase_view/21166105", "UA-2020-11-17-012369-c")</f>
        <v>UA-2020-11-17-012369-c</v>
      </c>
      <c r="C141" s="7" t="s">
        <v>172</v>
      </c>
      <c r="D141" s="8" t="s">
        <v>326</v>
      </c>
      <c r="E141" s="8" t="s">
        <v>328</v>
      </c>
      <c r="F141" s="9">
        <v>407000</v>
      </c>
      <c r="G141" s="9">
        <v>407000</v>
      </c>
      <c r="H141" s="8" t="s">
        <v>172</v>
      </c>
      <c r="I141" s="8" t="s">
        <v>219</v>
      </c>
      <c r="J141" s="8" t="s">
        <v>165</v>
      </c>
      <c r="K141" s="10">
        <v>44152</v>
      </c>
      <c r="L141" s="8" t="s">
        <v>182</v>
      </c>
      <c r="M141" s="8" t="s">
        <v>125</v>
      </c>
      <c r="N141" s="11">
        <v>249570</v>
      </c>
    </row>
    <row r="142" spans="1:14" ht="64.5" hidden="1" x14ac:dyDescent="0.25">
      <c r="A142" s="5">
        <v>141</v>
      </c>
      <c r="B142" s="7" t="str">
        <f>HYPERLINK("https://my.zakupki.prom.ua/remote/dispatcher/state_purchase_view/21356064", "UA-2020-11-23-015288-c")</f>
        <v>UA-2020-11-23-015288-c</v>
      </c>
      <c r="C142" s="7" t="s">
        <v>172</v>
      </c>
      <c r="D142" s="8" t="s">
        <v>326</v>
      </c>
      <c r="E142" s="8" t="s">
        <v>328</v>
      </c>
      <c r="F142" s="9">
        <v>270000</v>
      </c>
      <c r="G142" s="9">
        <v>270000</v>
      </c>
      <c r="H142" s="8" t="s">
        <v>172</v>
      </c>
      <c r="I142" s="8" t="s">
        <v>241</v>
      </c>
      <c r="J142" s="8" t="s">
        <v>165</v>
      </c>
      <c r="K142" s="10">
        <v>44158</v>
      </c>
      <c r="L142" s="8" t="s">
        <v>182</v>
      </c>
      <c r="M142" s="8" t="s">
        <v>126</v>
      </c>
      <c r="N142" s="11">
        <v>269892</v>
      </c>
    </row>
    <row r="143" spans="1:14" ht="64.5" hidden="1" x14ac:dyDescent="0.25">
      <c r="A143" s="5">
        <v>142</v>
      </c>
      <c r="B143" s="7" t="str">
        <f>HYPERLINK("https://my.zakupki.prom.ua/remote/dispatcher/state_purchase_view/21356483", "UA-2020-11-23-015428-c")</f>
        <v>UA-2020-11-23-015428-c</v>
      </c>
      <c r="C143" s="7" t="s">
        <v>172</v>
      </c>
      <c r="D143" s="8" t="s">
        <v>326</v>
      </c>
      <c r="E143" s="8" t="s">
        <v>328</v>
      </c>
      <c r="F143" s="9">
        <v>1834560</v>
      </c>
      <c r="G143" s="9">
        <v>1834560</v>
      </c>
      <c r="H143" s="8" t="s">
        <v>172</v>
      </c>
      <c r="I143" s="8" t="s">
        <v>313</v>
      </c>
      <c r="J143" s="8" t="s">
        <v>165</v>
      </c>
      <c r="K143" s="10">
        <v>44158</v>
      </c>
      <c r="L143" s="8" t="s">
        <v>182</v>
      </c>
      <c r="M143" s="8" t="s">
        <v>127</v>
      </c>
      <c r="N143" s="11">
        <v>1827000</v>
      </c>
    </row>
    <row r="144" spans="1:14" ht="64.5" hidden="1" x14ac:dyDescent="0.25">
      <c r="A144" s="6">
        <v>143</v>
      </c>
      <c r="B144" s="7" t="str">
        <f>HYPERLINK("https://my.zakupki.prom.ua/remote/dispatcher/state_purchase_view/21453001", "UA-2020-11-25-005023-b")</f>
        <v>UA-2020-11-25-005023-b</v>
      </c>
      <c r="C144" s="7" t="s">
        <v>172</v>
      </c>
      <c r="D144" s="8" t="s">
        <v>326</v>
      </c>
      <c r="E144" s="8" t="s">
        <v>328</v>
      </c>
      <c r="F144" s="9">
        <v>278800</v>
      </c>
      <c r="G144" s="9">
        <v>278800</v>
      </c>
      <c r="H144" s="8" t="s">
        <v>172</v>
      </c>
      <c r="I144" s="8" t="s">
        <v>251</v>
      </c>
      <c r="J144" s="8" t="s">
        <v>165</v>
      </c>
      <c r="K144" s="10">
        <v>44160</v>
      </c>
      <c r="L144" s="8" t="s">
        <v>182</v>
      </c>
      <c r="M144" s="8" t="s">
        <v>132</v>
      </c>
      <c r="N144" s="11">
        <v>277488</v>
      </c>
    </row>
    <row r="145" spans="1:14" ht="115.5" hidden="1" x14ac:dyDescent="0.25">
      <c r="A145" s="5">
        <v>144</v>
      </c>
      <c r="B145" s="7" t="str">
        <f>HYPERLINK("https://my.zakupki.prom.ua/remote/dispatcher/state_purchase_view/21452768", "UA-2020-11-25-004974-b")</f>
        <v>UA-2020-11-25-004974-b</v>
      </c>
      <c r="C145" s="7" t="s">
        <v>172</v>
      </c>
      <c r="D145" s="8" t="s">
        <v>326</v>
      </c>
      <c r="E145" s="8" t="s">
        <v>328</v>
      </c>
      <c r="F145" s="9">
        <v>720200</v>
      </c>
      <c r="G145" s="9">
        <v>720200</v>
      </c>
      <c r="H145" s="8" t="s">
        <v>172</v>
      </c>
      <c r="I145" s="8" t="s">
        <v>252</v>
      </c>
      <c r="J145" s="8" t="s">
        <v>165</v>
      </c>
      <c r="K145" s="10">
        <v>44160</v>
      </c>
      <c r="L145" s="8" t="s">
        <v>182</v>
      </c>
      <c r="M145" s="8" t="s">
        <v>131</v>
      </c>
      <c r="N145" s="11">
        <v>708967.2</v>
      </c>
    </row>
    <row r="146" spans="1:14" ht="77.25" hidden="1" x14ac:dyDescent="0.25">
      <c r="A146" s="5">
        <v>145</v>
      </c>
      <c r="B146" s="7" t="str">
        <f>HYPERLINK("https://my.zakupki.prom.ua/remote/dispatcher/state_purchase_view/21538225", "UA-2020-11-27-009570-b")</f>
        <v>UA-2020-11-27-009570-b</v>
      </c>
      <c r="C146" s="7" t="s">
        <v>172</v>
      </c>
      <c r="D146" s="8" t="s">
        <v>326</v>
      </c>
      <c r="E146" s="8" t="s">
        <v>328</v>
      </c>
      <c r="F146" s="9">
        <v>194995</v>
      </c>
      <c r="G146" s="9">
        <v>194995</v>
      </c>
      <c r="H146" s="8" t="s">
        <v>172</v>
      </c>
      <c r="I146" s="8" t="s">
        <v>193</v>
      </c>
      <c r="J146" s="8" t="s">
        <v>177</v>
      </c>
      <c r="K146" s="10">
        <v>44162</v>
      </c>
      <c r="L146" s="8" t="s">
        <v>182</v>
      </c>
      <c r="M146" s="8" t="s">
        <v>107</v>
      </c>
      <c r="N146" s="11">
        <v>194952</v>
      </c>
    </row>
    <row r="147" spans="1:14" ht="90" hidden="1" x14ac:dyDescent="0.25">
      <c r="A147" s="6">
        <v>146</v>
      </c>
      <c r="B147" s="7" t="str">
        <f>HYPERLINK("https://my.zakupki.prom.ua/remote/dispatcher/state_purchase_view/21654556", "UA-2020-12-02-006112-b")</f>
        <v>UA-2020-12-02-006112-b</v>
      </c>
      <c r="C147" s="7" t="s">
        <v>172</v>
      </c>
      <c r="D147" s="8" t="s">
        <v>326</v>
      </c>
      <c r="E147" s="8" t="s">
        <v>328</v>
      </c>
      <c r="F147" s="9">
        <v>18504</v>
      </c>
      <c r="G147" s="9">
        <v>18504</v>
      </c>
      <c r="H147" s="8" t="s">
        <v>172</v>
      </c>
      <c r="I147" s="8" t="s">
        <v>213</v>
      </c>
      <c r="J147" s="8" t="s">
        <v>171</v>
      </c>
      <c r="K147" s="10">
        <v>44167</v>
      </c>
      <c r="L147" s="8" t="s">
        <v>182</v>
      </c>
      <c r="M147" s="8" t="s">
        <v>3</v>
      </c>
      <c r="N147" s="11">
        <v>18504</v>
      </c>
    </row>
    <row r="148" spans="1:14" ht="77.25" hidden="1" x14ac:dyDescent="0.25">
      <c r="A148" s="5">
        <v>147</v>
      </c>
      <c r="B148" s="7" t="str">
        <f>HYPERLINK("https://my.zakupki.prom.ua/remote/dispatcher/state_purchase_view/21667299", "UA-2020-12-02-009445-b")</f>
        <v>UA-2020-12-02-009445-b</v>
      </c>
      <c r="C148" s="7" t="s">
        <v>172</v>
      </c>
      <c r="D148" s="8" t="s">
        <v>326</v>
      </c>
      <c r="E148" s="8" t="s">
        <v>328</v>
      </c>
      <c r="F148" s="9">
        <v>2900.1</v>
      </c>
      <c r="G148" s="9">
        <v>2900.1</v>
      </c>
      <c r="H148" s="8" t="s">
        <v>172</v>
      </c>
      <c r="I148" s="8" t="s">
        <v>247</v>
      </c>
      <c r="J148" s="8" t="s">
        <v>171</v>
      </c>
      <c r="K148" s="10">
        <v>44167</v>
      </c>
      <c r="L148" s="8" t="s">
        <v>182</v>
      </c>
      <c r="M148" s="8" t="s">
        <v>16</v>
      </c>
      <c r="N148" s="11">
        <v>2900.1</v>
      </c>
    </row>
    <row r="149" spans="1:14" ht="204.75" hidden="1" x14ac:dyDescent="0.25">
      <c r="A149" s="5">
        <v>148</v>
      </c>
      <c r="B149" s="7" t="str">
        <f>HYPERLINK("https://my.zakupki.prom.ua/remote/dispatcher/state_purchase_view/21736628", "UA-2020-12-03-014591-b")</f>
        <v>UA-2020-12-03-014591-b</v>
      </c>
      <c r="C149" s="7" t="s">
        <v>172</v>
      </c>
      <c r="D149" s="8" t="s">
        <v>326</v>
      </c>
      <c r="E149" s="8" t="s">
        <v>328</v>
      </c>
      <c r="F149" s="9">
        <v>1663200</v>
      </c>
      <c r="G149" s="9">
        <v>1663200</v>
      </c>
      <c r="H149" s="8" t="s">
        <v>172</v>
      </c>
      <c r="I149" s="8" t="s">
        <v>196</v>
      </c>
      <c r="J149" s="8" t="s">
        <v>165</v>
      </c>
      <c r="K149" s="10">
        <v>44168</v>
      </c>
      <c r="L149" s="8" t="s">
        <v>182</v>
      </c>
      <c r="M149" s="8" t="s">
        <v>0</v>
      </c>
      <c r="N149" s="11">
        <v>1649808</v>
      </c>
    </row>
    <row r="150" spans="1:14" ht="64.5" hidden="1" x14ac:dyDescent="0.25">
      <c r="A150" s="6">
        <v>149</v>
      </c>
      <c r="B150" s="7" t="str">
        <f>HYPERLINK("https://my.zakupki.prom.ua/remote/dispatcher/state_purchase_view/21734420", "UA-2020-12-03-014026-b")</f>
        <v>UA-2020-12-03-014026-b</v>
      </c>
      <c r="C150" s="7" t="s">
        <v>172</v>
      </c>
      <c r="D150" s="8" t="s">
        <v>326</v>
      </c>
      <c r="E150" s="8" t="s">
        <v>328</v>
      </c>
      <c r="F150" s="9">
        <v>2064432</v>
      </c>
      <c r="G150" s="9">
        <v>2064432</v>
      </c>
      <c r="H150" s="8" t="s">
        <v>172</v>
      </c>
      <c r="I150" s="8" t="s">
        <v>209</v>
      </c>
      <c r="J150" s="8" t="s">
        <v>165</v>
      </c>
      <c r="K150" s="10">
        <v>44168</v>
      </c>
      <c r="L150" s="8" t="s">
        <v>182</v>
      </c>
      <c r="M150" s="8" t="s">
        <v>1</v>
      </c>
      <c r="N150" s="11">
        <v>2043394.08</v>
      </c>
    </row>
    <row r="151" spans="1:14" ht="115.5" hidden="1" x14ac:dyDescent="0.25">
      <c r="A151" s="5">
        <v>150</v>
      </c>
      <c r="B151" s="7" t="str">
        <f>HYPERLINK("https://my.zakupki.prom.ua/remote/dispatcher/state_purchase_view/21737708", "UA-2020-12-03-014923-b")</f>
        <v>UA-2020-12-03-014923-b</v>
      </c>
      <c r="C151" s="7" t="str">
        <f>HYPERLINK("https://my.zakupki.prom.ua/remote/dispatcher/state_purchase_lot_view/590385", "UA-2020-12-03-014923-b-L1")</f>
        <v>UA-2020-12-03-014923-b-L1</v>
      </c>
      <c r="D151" s="8" t="s">
        <v>326</v>
      </c>
      <c r="E151" s="8" t="s">
        <v>328</v>
      </c>
      <c r="F151" s="9">
        <v>4750000</v>
      </c>
      <c r="G151" s="9">
        <v>14230000</v>
      </c>
      <c r="H151" s="9">
        <v>4750000</v>
      </c>
      <c r="I151" s="8" t="s">
        <v>210</v>
      </c>
      <c r="J151" s="8" t="s">
        <v>166</v>
      </c>
      <c r="K151" s="10">
        <v>44168</v>
      </c>
      <c r="L151" s="8" t="s">
        <v>181</v>
      </c>
      <c r="M151" s="8" t="s">
        <v>49</v>
      </c>
      <c r="N151" s="11">
        <v>2536650</v>
      </c>
    </row>
    <row r="152" spans="1:14" ht="115.5" hidden="1" x14ac:dyDescent="0.25">
      <c r="A152" s="5">
        <v>151</v>
      </c>
      <c r="B152" s="7" t="str">
        <f>HYPERLINK("https://my.zakupki.prom.ua/remote/dispatcher/state_purchase_view/21737708", "UA-2020-12-03-014923-b")</f>
        <v>UA-2020-12-03-014923-b</v>
      </c>
      <c r="C152" s="7" t="str">
        <f>HYPERLINK("https://my.zakupki.prom.ua/remote/dispatcher/state_purchase_lot_view/590386", "UA-2020-12-03-014923-b-L2")</f>
        <v>UA-2020-12-03-014923-b-L2</v>
      </c>
      <c r="D152" s="8" t="s">
        <v>326</v>
      </c>
      <c r="E152" s="8" t="s">
        <v>328</v>
      </c>
      <c r="F152" s="9">
        <v>7000000</v>
      </c>
      <c r="G152" s="9">
        <v>14230000</v>
      </c>
      <c r="H152" s="9">
        <v>7000000</v>
      </c>
      <c r="I152" s="8" t="s">
        <v>211</v>
      </c>
      <c r="J152" s="8" t="s">
        <v>166</v>
      </c>
      <c r="K152" s="10">
        <v>44168</v>
      </c>
      <c r="L152" s="8" t="s">
        <v>181</v>
      </c>
      <c r="M152" s="8" t="s">
        <v>50</v>
      </c>
      <c r="N152" s="11">
        <v>3547700</v>
      </c>
    </row>
    <row r="153" spans="1:14" ht="115.5" hidden="1" x14ac:dyDescent="0.25">
      <c r="A153" s="6">
        <v>152</v>
      </c>
      <c r="B153" s="7" t="str">
        <f>HYPERLINK("https://my.zakupki.prom.ua/remote/dispatcher/state_purchase_view/21737708", "UA-2020-12-03-014923-b")</f>
        <v>UA-2020-12-03-014923-b</v>
      </c>
      <c r="C153" s="7" t="str">
        <f>HYPERLINK("https://my.zakupki.prom.ua/remote/dispatcher/state_purchase_lot_view/590387", "UA-2020-12-03-014923-b-L3")</f>
        <v>UA-2020-12-03-014923-b-L3</v>
      </c>
      <c r="D153" s="8" t="s">
        <v>326</v>
      </c>
      <c r="E153" s="8" t="s">
        <v>328</v>
      </c>
      <c r="F153" s="9">
        <v>2480000</v>
      </c>
      <c r="G153" s="9">
        <v>14230000</v>
      </c>
      <c r="H153" s="9">
        <v>2480000</v>
      </c>
      <c r="I153" s="8" t="s">
        <v>212</v>
      </c>
      <c r="J153" s="8" t="s">
        <v>166</v>
      </c>
      <c r="K153" s="10">
        <v>44168</v>
      </c>
      <c r="L153" s="8" t="s">
        <v>181</v>
      </c>
      <c r="M153" s="8" t="s">
        <v>128</v>
      </c>
      <c r="N153" s="11">
        <v>2432386</v>
      </c>
    </row>
    <row r="154" spans="1:14" ht="153.75" hidden="1" x14ac:dyDescent="0.25">
      <c r="A154" s="5">
        <v>153</v>
      </c>
      <c r="B154" s="7" t="str">
        <f>HYPERLINK("https://my.zakupki.prom.ua/remote/dispatcher/state_purchase_view/21731930", "UA-2020-12-03-013387-b")</f>
        <v>UA-2020-12-03-013387-b</v>
      </c>
      <c r="C154" s="7" t="s">
        <v>172</v>
      </c>
      <c r="D154" s="8" t="s">
        <v>326</v>
      </c>
      <c r="E154" s="8" t="s">
        <v>328</v>
      </c>
      <c r="F154" s="9">
        <v>1415700</v>
      </c>
      <c r="G154" s="9">
        <v>1415700</v>
      </c>
      <c r="H154" s="8" t="s">
        <v>172</v>
      </c>
      <c r="I154" s="8" t="s">
        <v>217</v>
      </c>
      <c r="J154" s="8" t="s">
        <v>165</v>
      </c>
      <c r="K154" s="10">
        <v>44168</v>
      </c>
      <c r="L154" s="8" t="s">
        <v>182</v>
      </c>
      <c r="M154" s="8" t="s">
        <v>154</v>
      </c>
      <c r="N154" s="11">
        <v>1199990</v>
      </c>
    </row>
    <row r="155" spans="1:14" ht="77.25" hidden="1" x14ac:dyDescent="0.25">
      <c r="A155" s="5">
        <v>154</v>
      </c>
      <c r="B155" s="7" t="str">
        <f>HYPERLINK("https://my.zakupki.prom.ua/remote/dispatcher/state_purchase_view/21712096", "UA-2020-12-03-008015-b")</f>
        <v>UA-2020-12-03-008015-b</v>
      </c>
      <c r="C155" s="7" t="s">
        <v>172</v>
      </c>
      <c r="D155" s="8" t="s">
        <v>326</v>
      </c>
      <c r="E155" s="8" t="s">
        <v>328</v>
      </c>
      <c r="F155" s="9">
        <v>8090</v>
      </c>
      <c r="G155" s="9">
        <v>8090</v>
      </c>
      <c r="H155" s="8" t="s">
        <v>172</v>
      </c>
      <c r="I155" s="8" t="s">
        <v>297</v>
      </c>
      <c r="J155" s="8" t="s">
        <v>171</v>
      </c>
      <c r="K155" s="10">
        <v>44168</v>
      </c>
      <c r="L155" s="8" t="s">
        <v>182</v>
      </c>
      <c r="M155" s="8" t="s">
        <v>19</v>
      </c>
      <c r="N155" s="11">
        <v>8090</v>
      </c>
    </row>
    <row r="156" spans="1:14" ht="77.25" hidden="1" x14ac:dyDescent="0.25">
      <c r="A156" s="6">
        <v>155</v>
      </c>
      <c r="B156" s="7" t="str">
        <f>HYPERLINK("https://my.zakupki.prom.ua/remote/dispatcher/state_purchase_view/22378458", "UA-2020-12-18-008997-c")</f>
        <v>UA-2020-12-18-008997-c</v>
      </c>
      <c r="C156" s="7" t="s">
        <v>172</v>
      </c>
      <c r="D156" s="8" t="s">
        <v>326</v>
      </c>
      <c r="E156" s="8" t="s">
        <v>328</v>
      </c>
      <c r="F156" s="9">
        <v>42608</v>
      </c>
      <c r="G156" s="9">
        <v>42608</v>
      </c>
      <c r="H156" s="8" t="s">
        <v>172</v>
      </c>
      <c r="I156" s="8" t="s">
        <v>282</v>
      </c>
      <c r="J156" s="8" t="s">
        <v>171</v>
      </c>
      <c r="K156" s="10">
        <v>44183</v>
      </c>
      <c r="L156" s="8" t="s">
        <v>182</v>
      </c>
      <c r="M156" s="8" t="s">
        <v>113</v>
      </c>
      <c r="N156" s="11">
        <v>42608</v>
      </c>
    </row>
    <row r="157" spans="1:14" ht="77.25" hidden="1" x14ac:dyDescent="0.25">
      <c r="A157" s="5">
        <v>156</v>
      </c>
      <c r="B157" s="7" t="str">
        <f>HYPERLINK("https://my.zakupki.prom.ua/remote/dispatcher/state_purchase_view/22376385", "UA-2020-12-18-008450-c")</f>
        <v>UA-2020-12-18-008450-c</v>
      </c>
      <c r="C157" s="7" t="s">
        <v>172</v>
      </c>
      <c r="D157" s="8" t="s">
        <v>326</v>
      </c>
      <c r="E157" s="8" t="s">
        <v>328</v>
      </c>
      <c r="F157" s="9">
        <v>48960</v>
      </c>
      <c r="G157" s="9">
        <v>48960</v>
      </c>
      <c r="H157" s="8" t="s">
        <v>172</v>
      </c>
      <c r="I157" s="8" t="s">
        <v>276</v>
      </c>
      <c r="J157" s="8" t="s">
        <v>171</v>
      </c>
      <c r="K157" s="10">
        <v>44183</v>
      </c>
      <c r="L157" s="8" t="s">
        <v>182</v>
      </c>
      <c r="M157" s="8" t="s">
        <v>112</v>
      </c>
      <c r="N157" s="11">
        <v>48960</v>
      </c>
    </row>
    <row r="158" spans="1:14" ht="77.25" hidden="1" x14ac:dyDescent="0.25">
      <c r="A158" s="5">
        <v>157</v>
      </c>
      <c r="B158" s="7" t="str">
        <f>HYPERLINK("https://my.zakupki.prom.ua/remote/dispatcher/state_purchase_view/22372800", "UA-2020-12-18-007345-c")</f>
        <v>UA-2020-12-18-007345-c</v>
      </c>
      <c r="C158" s="7" t="s">
        <v>172</v>
      </c>
      <c r="D158" s="8" t="s">
        <v>326</v>
      </c>
      <c r="E158" s="8" t="s">
        <v>328</v>
      </c>
      <c r="F158" s="9">
        <v>38112</v>
      </c>
      <c r="G158" s="9">
        <v>38112</v>
      </c>
      <c r="H158" s="8" t="s">
        <v>172</v>
      </c>
      <c r="I158" s="8" t="s">
        <v>320</v>
      </c>
      <c r="J158" s="8" t="s">
        <v>171</v>
      </c>
      <c r="K158" s="10">
        <v>44183</v>
      </c>
      <c r="L158" s="8" t="s">
        <v>182</v>
      </c>
      <c r="M158" s="8" t="s">
        <v>110</v>
      </c>
      <c r="N158" s="11">
        <v>38112</v>
      </c>
    </row>
    <row r="159" spans="1:14" ht="77.25" hidden="1" x14ac:dyDescent="0.25">
      <c r="A159" s="6">
        <v>158</v>
      </c>
      <c r="B159" s="7" t="str">
        <f>HYPERLINK("https://my.zakupki.prom.ua/remote/dispatcher/state_purchase_view/22374694", "UA-2020-12-18-007947-c")</f>
        <v>UA-2020-12-18-007947-c</v>
      </c>
      <c r="C159" s="7" t="s">
        <v>172</v>
      </c>
      <c r="D159" s="8" t="s">
        <v>326</v>
      </c>
      <c r="E159" s="8" t="s">
        <v>328</v>
      </c>
      <c r="F159" s="9">
        <v>40320</v>
      </c>
      <c r="G159" s="9">
        <v>40320</v>
      </c>
      <c r="H159" s="8" t="s">
        <v>172</v>
      </c>
      <c r="I159" s="8" t="s">
        <v>321</v>
      </c>
      <c r="J159" s="8" t="s">
        <v>171</v>
      </c>
      <c r="K159" s="10">
        <v>44183</v>
      </c>
      <c r="L159" s="8" t="s">
        <v>182</v>
      </c>
      <c r="M159" s="8" t="s">
        <v>111</v>
      </c>
      <c r="N159" s="11">
        <v>40320</v>
      </c>
    </row>
    <row r="160" spans="1:14" ht="77.25" hidden="1" x14ac:dyDescent="0.25">
      <c r="A160" s="5">
        <v>159</v>
      </c>
      <c r="B160" s="7" t="str">
        <f>HYPERLINK("https://my.zakupki.prom.ua/remote/dispatcher/state_purchase_view/22584153", "UA-2020-12-23-013021-c")</f>
        <v>UA-2020-12-23-013021-c</v>
      </c>
      <c r="C160" s="7" t="s">
        <v>172</v>
      </c>
      <c r="D160" s="8" t="s">
        <v>326</v>
      </c>
      <c r="E160" s="8" t="s">
        <v>328</v>
      </c>
      <c r="F160" s="9">
        <v>2860</v>
      </c>
      <c r="G160" s="9">
        <v>2860</v>
      </c>
      <c r="H160" s="8" t="s">
        <v>172</v>
      </c>
      <c r="I160" s="8" t="s">
        <v>221</v>
      </c>
      <c r="J160" s="8" t="s">
        <v>171</v>
      </c>
      <c r="K160" s="10">
        <v>44188</v>
      </c>
      <c r="L160" s="8" t="s">
        <v>182</v>
      </c>
      <c r="M160" s="8" t="s">
        <v>135</v>
      </c>
      <c r="N160" s="11">
        <v>2860</v>
      </c>
    </row>
    <row r="161" spans="1:14" ht="77.25" hidden="1" x14ac:dyDescent="0.25">
      <c r="A161" s="5">
        <v>160</v>
      </c>
      <c r="B161" s="7" t="str">
        <f>HYPERLINK("https://my.zakupki.prom.ua/remote/dispatcher/state_purchase_view/22586666", "UA-2020-12-23-013953-c")</f>
        <v>UA-2020-12-23-013953-c</v>
      </c>
      <c r="C161" s="7" t="s">
        <v>172</v>
      </c>
      <c r="D161" s="8" t="s">
        <v>326</v>
      </c>
      <c r="E161" s="8" t="s">
        <v>328</v>
      </c>
      <c r="F161" s="9">
        <v>2900</v>
      </c>
      <c r="G161" s="9">
        <v>2900</v>
      </c>
      <c r="H161" s="8" t="s">
        <v>172</v>
      </c>
      <c r="I161" s="8" t="s">
        <v>261</v>
      </c>
      <c r="J161" s="8" t="s">
        <v>171</v>
      </c>
      <c r="K161" s="10">
        <v>44188</v>
      </c>
      <c r="L161" s="8" t="s">
        <v>182</v>
      </c>
      <c r="M161" s="8" t="s">
        <v>136</v>
      </c>
      <c r="N161" s="11">
        <v>2900</v>
      </c>
    </row>
    <row r="162" spans="1:14" ht="77.25" hidden="1" x14ac:dyDescent="0.25">
      <c r="A162" s="6">
        <v>161</v>
      </c>
      <c r="B162" s="7" t="str">
        <f>HYPERLINK("https://my.zakupki.prom.ua/remote/dispatcher/state_purchase_view/22573884", "UA-2020-12-23-009165-c")</f>
        <v>UA-2020-12-23-009165-c</v>
      </c>
      <c r="C162" s="7" t="s">
        <v>172</v>
      </c>
      <c r="D162" s="8" t="s">
        <v>326</v>
      </c>
      <c r="E162" s="8" t="s">
        <v>328</v>
      </c>
      <c r="F162" s="9">
        <v>48960</v>
      </c>
      <c r="G162" s="9">
        <v>48960</v>
      </c>
      <c r="H162" s="8" t="s">
        <v>172</v>
      </c>
      <c r="I162" s="8" t="s">
        <v>276</v>
      </c>
      <c r="J162" s="8" t="s">
        <v>171</v>
      </c>
      <c r="K162" s="10">
        <v>44188</v>
      </c>
      <c r="L162" s="8" t="s">
        <v>182</v>
      </c>
      <c r="M162" s="8" t="s">
        <v>137</v>
      </c>
      <c r="N162" s="11">
        <v>48960</v>
      </c>
    </row>
    <row r="163" spans="1:14" ht="77.25" hidden="1" x14ac:dyDescent="0.25">
      <c r="A163" s="5">
        <v>162</v>
      </c>
      <c r="B163" s="7" t="str">
        <f>HYPERLINK("https://my.zakupki.prom.ua/remote/dispatcher/state_purchase_view/22785911", "UA-2020-12-29-010944-a")</f>
        <v>UA-2020-12-29-010944-a</v>
      </c>
      <c r="C163" s="7" t="s">
        <v>172</v>
      </c>
      <c r="D163" s="8" t="s">
        <v>326</v>
      </c>
      <c r="E163" s="8" t="s">
        <v>328</v>
      </c>
      <c r="F163" s="9">
        <v>2880</v>
      </c>
      <c r="G163" s="9">
        <v>2880</v>
      </c>
      <c r="H163" s="8" t="s">
        <v>172</v>
      </c>
      <c r="I163" s="8" t="s">
        <v>194</v>
      </c>
      <c r="J163" s="8" t="s">
        <v>171</v>
      </c>
      <c r="K163" s="10">
        <v>44194</v>
      </c>
      <c r="L163" s="8" t="s">
        <v>182</v>
      </c>
      <c r="M163" s="8" t="s">
        <v>158</v>
      </c>
      <c r="N163" s="11">
        <v>2880</v>
      </c>
    </row>
    <row r="164" spans="1:14" ht="77.25" hidden="1" x14ac:dyDescent="0.25">
      <c r="A164" s="5">
        <v>163</v>
      </c>
      <c r="B164" s="7" t="str">
        <f>HYPERLINK("https://my.zakupki.prom.ua/remote/dispatcher/state_purchase_view/22786952", "UA-2020-12-29-011229-a")</f>
        <v>UA-2020-12-29-011229-a</v>
      </c>
      <c r="C164" s="7" t="s">
        <v>172</v>
      </c>
      <c r="D164" s="8" t="s">
        <v>326</v>
      </c>
      <c r="E164" s="8" t="s">
        <v>328</v>
      </c>
      <c r="F164" s="9">
        <v>2900</v>
      </c>
      <c r="G164" s="9">
        <v>2900</v>
      </c>
      <c r="H164" s="8" t="s">
        <v>172</v>
      </c>
      <c r="I164" s="8" t="s">
        <v>277</v>
      </c>
      <c r="J164" s="8" t="s">
        <v>171</v>
      </c>
      <c r="K164" s="10">
        <v>44194</v>
      </c>
      <c r="L164" s="8" t="s">
        <v>182</v>
      </c>
      <c r="M164" s="8" t="s">
        <v>157</v>
      </c>
      <c r="N164" s="11">
        <v>2900</v>
      </c>
    </row>
    <row r="165" spans="1:14" ht="77.25" hidden="1" x14ac:dyDescent="0.25">
      <c r="A165" s="6">
        <v>164</v>
      </c>
      <c r="B165" s="7" t="str">
        <f>HYPERLINK("https://my.zakupki.prom.ua/remote/dispatcher/state_purchase_view/22786589", "UA-2020-12-29-011140-a")</f>
        <v>UA-2020-12-29-011140-a</v>
      </c>
      <c r="C165" s="7" t="s">
        <v>172</v>
      </c>
      <c r="D165" s="8" t="s">
        <v>326</v>
      </c>
      <c r="E165" s="8" t="s">
        <v>328</v>
      </c>
      <c r="F165" s="9">
        <v>2999</v>
      </c>
      <c r="G165" s="9">
        <v>2999</v>
      </c>
      <c r="H165" s="8" t="s">
        <v>172</v>
      </c>
      <c r="I165" s="8" t="s">
        <v>287</v>
      </c>
      <c r="J165" s="8" t="s">
        <v>171</v>
      </c>
      <c r="K165" s="10">
        <v>44194</v>
      </c>
      <c r="L165" s="8" t="s">
        <v>182</v>
      </c>
      <c r="M165" s="8" t="s">
        <v>159</v>
      </c>
      <c r="N165" s="11">
        <v>2999</v>
      </c>
    </row>
    <row r="166" spans="1:14" ht="77.25" hidden="1" x14ac:dyDescent="0.25">
      <c r="A166" s="5">
        <v>165</v>
      </c>
      <c r="B166" s="7" t="str">
        <f>HYPERLINK("https://my.zakupki.prom.ua/remote/dispatcher/state_purchase_view/22784556", "UA-2020-12-29-010578-a")</f>
        <v>UA-2020-12-29-010578-a</v>
      </c>
      <c r="C166" s="7" t="s">
        <v>172</v>
      </c>
      <c r="D166" s="8" t="s">
        <v>326</v>
      </c>
      <c r="E166" s="8" t="s">
        <v>328</v>
      </c>
      <c r="F166" s="9">
        <v>2327</v>
      </c>
      <c r="G166" s="9">
        <v>2327</v>
      </c>
      <c r="H166" s="8" t="s">
        <v>172</v>
      </c>
      <c r="I166" s="8" t="s">
        <v>277</v>
      </c>
      <c r="J166" s="8" t="s">
        <v>171</v>
      </c>
      <c r="K166" s="10">
        <v>44194</v>
      </c>
      <c r="L166" s="8" t="s">
        <v>182</v>
      </c>
      <c r="M166" s="8" t="s">
        <v>156</v>
      </c>
      <c r="N166" s="11">
        <v>2327</v>
      </c>
    </row>
    <row r="167" spans="1:14" ht="77.25" hidden="1" x14ac:dyDescent="0.25">
      <c r="A167" s="5">
        <v>166</v>
      </c>
      <c r="B167" s="7" t="str">
        <f>HYPERLINK("https://my.zakupki.prom.ua/remote/dispatcher/state_purchase_view/22783734", "UA-2020-12-29-010362-a")</f>
        <v>UA-2020-12-29-010362-a</v>
      </c>
      <c r="C167" s="7" t="s">
        <v>172</v>
      </c>
      <c r="D167" s="8" t="s">
        <v>326</v>
      </c>
      <c r="E167" s="8" t="s">
        <v>328</v>
      </c>
      <c r="F167" s="9">
        <v>2327</v>
      </c>
      <c r="G167" s="9">
        <v>2327</v>
      </c>
      <c r="H167" s="8" t="s">
        <v>172</v>
      </c>
      <c r="I167" s="8" t="s">
        <v>317</v>
      </c>
      <c r="J167" s="8" t="s">
        <v>171</v>
      </c>
      <c r="K167" s="10">
        <v>44194</v>
      </c>
      <c r="L167" s="8" t="s">
        <v>182</v>
      </c>
      <c r="M167" s="8" t="s">
        <v>155</v>
      </c>
      <c r="N167" s="11">
        <v>2327</v>
      </c>
    </row>
  </sheetData>
  <autoFilter ref="A1:N167" xr:uid="{8977D503-95BC-43AC-A3EE-4B0A90C40EBD}">
    <filterColumn colId="8">
      <customFilters and="1">
        <customFilter val="*сигнал*"/>
        <customFilter val="*пожеж*"/>
      </customFilters>
    </filterColumn>
  </autoFilter>
  <sortState xmlns:xlrd2="http://schemas.microsoft.com/office/spreadsheetml/2017/richdata2" ref="A2:N167">
    <sortCondition ref="K2:K167"/>
  </sortState>
  <hyperlinks>
    <hyperlink ref="B92" r:id="rId1" display="https://my.zakupki.prom.ua/remote/dispatcher/state_purchase_view/19027836" xr:uid="{00000000-0004-0000-0000-0000BB020000}"/>
    <hyperlink ref="B42" r:id="rId2" display="https://my.zakupki.prom.ua/remote/dispatcher/state_purchase_view/16419108" xr:uid="{00000000-0004-0000-0000-0000BA020000}"/>
    <hyperlink ref="B159" r:id="rId3" display="https://my.zakupki.prom.ua/remote/dispatcher/state_purchase_view/22374694" xr:uid="{00000000-0004-0000-0000-0000B9020000}"/>
    <hyperlink ref="B158" r:id="rId4" display="https://my.zakupki.prom.ua/remote/dispatcher/state_purchase_view/22372800" xr:uid="{00000000-0004-0000-0000-0000B8020000}"/>
    <hyperlink ref="B113" r:id="rId5" display="https://my.zakupki.prom.ua/remote/dispatcher/state_purchase_view/19666462" xr:uid="{00000000-0004-0000-0000-0000B7020000}"/>
    <hyperlink ref="B114" r:id="rId6" display="https://my.zakupki.prom.ua/remote/dispatcher/state_purchase_view/19818258" xr:uid="{00000000-0004-0000-0000-0000B6020000}"/>
    <hyperlink ref="B167" r:id="rId7" display="https://my.zakupki.prom.ua/remote/dispatcher/state_purchase_view/22783734" xr:uid="{00000000-0004-0000-0000-0000B5020000}"/>
    <hyperlink ref="B59" r:id="rId8" display="https://my.zakupki.prom.ua/remote/dispatcher/state_purchase_view/17003416" xr:uid="{00000000-0004-0000-0000-0000B3020000}"/>
    <hyperlink ref="B83" r:id="rId9" display="https://my.zakupki.prom.ua/remote/dispatcher/state_purchase_view/18559728" xr:uid="{00000000-0004-0000-0000-0000B1020000}"/>
    <hyperlink ref="B66" r:id="rId10" display="https://my.zakupki.prom.ua/remote/dispatcher/state_purchase_view/17591380" xr:uid="{00000000-0004-0000-0000-0000AF020000}"/>
    <hyperlink ref="B88" r:id="rId11" display="https://my.zakupki.prom.ua/remote/dispatcher/state_purchase_view/18710500" xr:uid="{00000000-0004-0000-0000-0000AE020000}"/>
    <hyperlink ref="B143" r:id="rId12" display="https://my.zakupki.prom.ua/remote/dispatcher/state_purchase_view/21356483" xr:uid="{00000000-0004-0000-0000-0000AC020000}"/>
    <hyperlink ref="B138" r:id="rId13" display="https://my.zakupki.prom.ua/remote/dispatcher/state_purchase_view/20923261" xr:uid="{00000000-0004-0000-0000-0000AB020000}"/>
    <hyperlink ref="B48" r:id="rId14" display="https://my.zakupki.prom.ua/remote/dispatcher/state_purchase_view/16703602" xr:uid="{00000000-0004-0000-0000-00008B020000}"/>
    <hyperlink ref="B9" r:id="rId15" display="https://my.zakupki.prom.ua/remote/dispatcher/state_purchase_view/15934257" xr:uid="{00000000-0004-0000-0000-00007B020000}"/>
    <hyperlink ref="B137" r:id="rId16" display="https://my.zakupki.prom.ua/remote/dispatcher/state_purchase_view/20885651" xr:uid="{00000000-0004-0000-0000-000079020000}"/>
    <hyperlink ref="B115" r:id="rId17" display="https://my.zakupki.prom.ua/remote/dispatcher/state_purchase_view/19865411" xr:uid="{00000000-0004-0000-0000-000077020000}"/>
    <hyperlink ref="B87" r:id="rId18" display="https://my.zakupki.prom.ua/remote/dispatcher/state_purchase_view/18709037" xr:uid="{00000000-0004-0000-0000-000075020000}"/>
    <hyperlink ref="B85" r:id="rId19" display="https://my.zakupki.prom.ua/remote/dispatcher/state_purchase_view/18630463" xr:uid="{00000000-0004-0000-0000-000073020000}"/>
    <hyperlink ref="B63" r:id="rId20" display="https://my.zakupki.prom.ua/remote/dispatcher/state_purchase_view/17288000" xr:uid="{00000000-0004-0000-0000-000071020000}"/>
    <hyperlink ref="B54" r:id="rId21" display="https://my.zakupki.prom.ua/remote/dispatcher/state_purchase_view/16904610" xr:uid="{00000000-0004-0000-0000-00006F020000}"/>
    <hyperlink ref="B49" r:id="rId22" display="https://my.zakupki.prom.ua/remote/dispatcher/state_purchase_view/16777897" xr:uid="{00000000-0004-0000-0000-00006D020000}"/>
    <hyperlink ref="B76" r:id="rId23" display="https://my.zakupki.prom.ua/remote/dispatcher/state_purchase_view/18230518" xr:uid="{00000000-0004-0000-0000-00006B020000}"/>
    <hyperlink ref="B70" r:id="rId24" display="https://my.zakupki.prom.ua/remote/dispatcher/state_purchase_view/17747047" xr:uid="{00000000-0004-0000-0000-000069020000}"/>
    <hyperlink ref="B98" r:id="rId25" display="https://my.zakupki.prom.ua/remote/dispatcher/state_purchase_view/19221570" xr:uid="{00000000-0004-0000-0000-000067020000}"/>
    <hyperlink ref="B93" r:id="rId26" display="https://my.zakupki.prom.ua/remote/dispatcher/state_purchase_view/19098722" xr:uid="{00000000-0004-0000-0000-000066020000}"/>
    <hyperlink ref="B112" r:id="rId27" display="https://my.zakupki.prom.ua/remote/dispatcher/state_purchase_view/19668403" xr:uid="{00000000-0004-0000-0000-000065020000}"/>
    <hyperlink ref="B41" r:id="rId28" display="https://my.zakupki.prom.ua/remote/dispatcher/state_purchase_view/16415592" xr:uid="{00000000-0004-0000-0000-000064020000}"/>
    <hyperlink ref="B40" r:id="rId29" display="https://my.zakupki.prom.ua/remote/dispatcher/state_purchase_view/16416544" xr:uid="{00000000-0004-0000-0000-000063020000}"/>
    <hyperlink ref="B39" r:id="rId30" display="https://my.zakupki.prom.ua/remote/dispatcher/state_purchase_view/16416286" xr:uid="{00000000-0004-0000-0000-000062020000}"/>
    <hyperlink ref="B38" r:id="rId31" display="https://my.zakupki.prom.ua/remote/dispatcher/state_purchase_view/16417254" xr:uid="{00000000-0004-0000-0000-000061020000}"/>
    <hyperlink ref="B5" r:id="rId32" display="https://my.zakupki.prom.ua/remote/dispatcher/state_purchase_view/15518480" xr:uid="{00000000-0004-0000-0000-000060020000}"/>
    <hyperlink ref="B57" r:id="rId33" display="https://my.zakupki.prom.ua/remote/dispatcher/state_purchase_view/16941099" xr:uid="{00000000-0004-0000-0000-00005F020000}"/>
    <hyperlink ref="B166" r:id="rId34" display="https://my.zakupki.prom.ua/remote/dispatcher/state_purchase_view/22784556" xr:uid="{00000000-0004-0000-0000-00005E020000}"/>
    <hyperlink ref="B12" r:id="rId35" display="https://my.zakupki.prom.ua/remote/dispatcher/state_purchase_view/16187145" xr:uid="{00000000-0004-0000-0000-000044020000}"/>
    <hyperlink ref="B155" r:id="rId36" display="https://my.zakupki.prom.ua/remote/dispatcher/state_purchase_view/21712096" xr:uid="{00000000-0004-0000-0000-00003F020000}"/>
    <hyperlink ref="B111" r:id="rId37" display="https://my.zakupki.prom.ua/remote/dispatcher/state_purchase_view/19668887" xr:uid="{00000000-0004-0000-0000-00003E020000}"/>
    <hyperlink ref="B4" r:id="rId38" display="https://my.zakupki.prom.ua/remote/dispatcher/state_purchase_view/15203418" xr:uid="{00000000-0004-0000-0000-00003D020000}"/>
    <hyperlink ref="B157" r:id="rId39" display="https://my.zakupki.prom.ua/remote/dispatcher/state_purchase_view/22376385" xr:uid="{00000000-0004-0000-0000-00003C020000}"/>
    <hyperlink ref="B78" r:id="rId40" display="https://my.zakupki.prom.ua/remote/dispatcher/state_purchase_view/18408832" xr:uid="{00000000-0004-0000-0000-00003A020000}"/>
    <hyperlink ref="B77" r:id="rId41" display="https://my.zakupki.prom.ua/remote/dispatcher/state_purchase_view/18401470" xr:uid="{00000000-0004-0000-0000-000039020000}"/>
    <hyperlink ref="B56" r:id="rId42" display="https://my.zakupki.prom.ua/remote/dispatcher/state_purchase_view/16945840" xr:uid="{00000000-0004-0000-0000-000037020000}"/>
    <hyperlink ref="B53" r:id="rId43" display="https://my.zakupki.prom.ua/remote/dispatcher/state_purchase_view/16903693" xr:uid="{00000000-0004-0000-0000-000035020000}"/>
    <hyperlink ref="B62" r:id="rId44" display="https://my.zakupki.prom.ua/remote/dispatcher/state_purchase_view/17287773" xr:uid="{00000000-0004-0000-0000-000017020000}"/>
    <hyperlink ref="B69" r:id="rId45" display="https://my.zakupki.prom.ua/remote/dispatcher/state_purchase_view/17731141" xr:uid="{00000000-0004-0000-0000-000015020000}"/>
    <hyperlink ref="B79" r:id="rId46" display="https://my.zakupki.prom.ua/remote/dispatcher/state_purchase_view/18507434" xr:uid="{00000000-0004-0000-0000-000013020000}"/>
    <hyperlink ref="B96" r:id="rId47" display="https://my.zakupki.prom.ua/remote/dispatcher/state_purchase_view/19156160" xr:uid="{00000000-0004-0000-0000-000011020000}"/>
    <hyperlink ref="B45" r:id="rId48" display="https://my.zakupki.prom.ua/remote/dispatcher/state_purchase_view/16680219" xr:uid="{00000000-0004-0000-0000-00000F020000}"/>
    <hyperlink ref="B99" r:id="rId49" display="https://my.zakupki.prom.ua/remote/dispatcher/state_purchase_view/19241758" xr:uid="{00000000-0004-0000-0000-00000E020000}"/>
    <hyperlink ref="B11" r:id="rId50" display="https://my.zakupki.prom.ua/remote/dispatcher/state_purchase_view/16199292" xr:uid="{00000000-0004-0000-0000-00000C020000}"/>
    <hyperlink ref="B165" r:id="rId51" display="https://my.zakupki.prom.ua/remote/dispatcher/state_purchase_view/22786589" xr:uid="{00000000-0004-0000-0000-00000B020000}"/>
    <hyperlink ref="B37" r:id="rId52" display="https://my.zakupki.prom.ua/remote/dispatcher/state_purchase_view/16413861" xr:uid="{00000000-0004-0000-0000-00000A020000}"/>
    <hyperlink ref="B36" r:id="rId53" display="https://my.zakupki.prom.ua/remote/dispatcher/state_purchase_view/16414599" xr:uid="{00000000-0004-0000-0000-000009020000}"/>
    <hyperlink ref="B35" r:id="rId54" display="https://my.zakupki.prom.ua/remote/dispatcher/state_purchase_view/16398310" xr:uid="{00000000-0004-0000-0000-000008020000}"/>
    <hyperlink ref="B18" r:id="rId55" display="https://my.zakupki.prom.ua/remote/dispatcher/state_purchase_view/16247870" xr:uid="{00000000-0004-0000-0000-000007020000}"/>
    <hyperlink ref="B156" r:id="rId56" display="https://my.zakupki.prom.ua/remote/dispatcher/state_purchase_view/22378458" xr:uid="{00000000-0004-0000-0000-000006020000}"/>
    <hyperlink ref="B86" r:id="rId57" display="https://my.zakupki.prom.ua/remote/dispatcher/state_purchase_view/18702644" xr:uid="{00000000-0004-0000-0000-000003020000}"/>
    <hyperlink ref="B124" r:id="rId58" display="https://my.zakupki.prom.ua/remote/dispatcher/state_purchase_view/20372412" xr:uid="{00000000-0004-0000-0000-0000E0010000}"/>
    <hyperlink ref="B135" r:id="rId59" display="https://my.zakupki.prom.ua/remote/dispatcher/state_purchase_view/20767810" xr:uid="{00000000-0004-0000-0000-0000DE010000}"/>
    <hyperlink ref="B65" r:id="rId60" display="https://my.zakupki.prom.ua/remote/dispatcher/state_purchase_view/17592209" xr:uid="{00000000-0004-0000-0000-0000DC010000}"/>
    <hyperlink ref="B101" r:id="rId61" display="https://my.zakupki.prom.ua/remote/dispatcher/state_purchase_view/19408778" xr:uid="{00000000-0004-0000-0000-0000DA010000}"/>
    <hyperlink ref="B164" r:id="rId62" display="https://my.zakupki.prom.ua/remote/dispatcher/state_purchase_view/22786952" xr:uid="{00000000-0004-0000-0000-0000D9010000}"/>
    <hyperlink ref="B162" r:id="rId63" display="https://my.zakupki.prom.ua/remote/dispatcher/state_purchase_view/22573884" xr:uid="{00000000-0004-0000-0000-0000D8010000}"/>
    <hyperlink ref="B44" r:id="rId64" display="https://my.zakupki.prom.ua/remote/dispatcher/state_purchase_view/16458187" xr:uid="{00000000-0004-0000-0000-0000D7010000}"/>
    <hyperlink ref="B17" r:id="rId65" display="https://my.zakupki.prom.ua/remote/dispatcher/state_purchase_view/16249283" xr:uid="{00000000-0004-0000-0000-0000D6010000}"/>
    <hyperlink ref="B34" r:id="rId66" display="https://my.zakupki.prom.ua/remote/dispatcher/state_purchase_view/16417730" xr:uid="{00000000-0004-0000-0000-0000D5010000}"/>
    <hyperlink ref="B33" r:id="rId67" display="https://my.zakupki.prom.ua/remote/dispatcher/state_purchase_view/16402654" xr:uid="{00000000-0004-0000-0000-0000D4010000}"/>
    <hyperlink ref="B32" r:id="rId68" display="https://my.zakupki.prom.ua/remote/dispatcher/state_purchase_view/16411834" xr:uid="{00000000-0004-0000-0000-0000D3010000}"/>
    <hyperlink ref="B16" r:id="rId69" display="https://my.zakupki.prom.ua/remote/dispatcher/state_purchase_view/16249965" xr:uid="{00000000-0004-0000-0000-0000D2010000}"/>
    <hyperlink ref="B15" r:id="rId70" display="https://my.zakupki.prom.ua/remote/dispatcher/state_purchase_view/16230081" xr:uid="{00000000-0004-0000-0000-0000D0010000}"/>
    <hyperlink ref="B8" r:id="rId71" display="https://my.zakupki.prom.ua/remote/dispatcher/state_purchase_view/15710657" xr:uid="{00000000-0004-0000-0000-0000CE010000}"/>
    <hyperlink ref="B140" r:id="rId72" display="https://my.zakupki.prom.ua/remote/dispatcher/state_purchase_view/21034110" xr:uid="{00000000-0004-0000-0000-0000CD010000}"/>
    <hyperlink ref="B129" r:id="rId73" display="https://my.zakupki.prom.ua/remote/dispatcher/state_purchase_view/20661682" xr:uid="{00000000-0004-0000-0000-0000CC010000}"/>
    <hyperlink ref="B94" r:id="rId74" display="https://my.zakupki.prom.ua/remote/dispatcher/state_purchase_view/19131778" xr:uid="{00000000-0004-0000-0000-0000CB010000}"/>
    <hyperlink ref="B47" r:id="rId75" display="https://my.zakupki.prom.ua/remote/dispatcher/state_purchase_view/16701179" xr:uid="{00000000-0004-0000-0000-0000B6010000}"/>
    <hyperlink ref="B100" r:id="rId76" display="https://my.zakupki.prom.ua/remote/dispatcher/state_purchase_view/19338053" xr:uid="{00000000-0004-0000-0000-0000A5010000}"/>
    <hyperlink ref="B81" r:id="rId77" display="https://my.zakupki.prom.ua/remote/dispatcher/state_purchase_view/18539580" xr:uid="{00000000-0004-0000-0000-0000A3010000}"/>
    <hyperlink ref="B21" r:id="rId78" display="https://my.zakupki.prom.ua/remote/dispatcher/state_purchase_view/16335917" xr:uid="{00000000-0004-0000-0000-0000A1010000}"/>
    <hyperlink ref="B139" r:id="rId79" display="https://my.zakupki.prom.ua/remote/dispatcher/state_purchase_view/21034210" xr:uid="{00000000-0004-0000-0000-0000A0010000}"/>
    <hyperlink ref="B128" r:id="rId80" display="https://my.zakupki.prom.ua/remote/dispatcher/state_purchase_view/20660644" xr:uid="{00000000-0004-0000-0000-00009F010000}"/>
    <hyperlink ref="B121" r:id="rId81" display="https://my.zakupki.prom.ua/remote/dispatcher/state_purchase_view/19895572" xr:uid="{00000000-0004-0000-0000-00009E010000}"/>
    <hyperlink ref="B161" r:id="rId82" display="https://my.zakupki.prom.ua/remote/dispatcher/state_purchase_view/22586666" xr:uid="{00000000-0004-0000-0000-00009D010000}"/>
    <hyperlink ref="B61" r:id="rId83" display="https://my.zakupki.prom.ua/remote/dispatcher/state_purchase_view/17139935" xr:uid="{00000000-0004-0000-0000-00009C010000}"/>
    <hyperlink ref="B58" r:id="rId84" display="https://my.zakupki.prom.ua/remote/dispatcher/state_purchase_view/17001121" xr:uid="{00000000-0004-0000-0000-00009B010000}"/>
    <hyperlink ref="B43" r:id="rId85" display="https://my.zakupki.prom.ua/remote/dispatcher/state_purchase_view/16455417" xr:uid="{00000000-0004-0000-0000-00009A010000}"/>
    <hyperlink ref="B6" r:id="rId86" display="https://my.zakupki.prom.ua/remote/dispatcher/state_purchase_view/15589894" xr:uid="{00000000-0004-0000-0000-00007A010000}"/>
    <hyperlink ref="B20" r:id="rId87" display="https://my.zakupki.prom.ua/remote/dispatcher/state_purchase_view/16293369" xr:uid="{00000000-0004-0000-0000-000078010000}"/>
    <hyperlink ref="B97" r:id="rId88" display="https://my.zakupki.prom.ua/remote/dispatcher/state_purchase_view/19221903" xr:uid="{00000000-0004-0000-0000-000073010000}"/>
    <hyperlink ref="B106" r:id="rId89" display="https://my.zakupki.prom.ua/remote/dispatcher/state_purchase_view/19629473" xr:uid="{00000000-0004-0000-0000-000068010000}"/>
    <hyperlink ref="B145" r:id="rId90" display="https://my.zakupki.prom.ua/remote/dispatcher/state_purchase_view/21452768" xr:uid="{00000000-0004-0000-0000-000066010000}"/>
    <hyperlink ref="B60" r:id="rId91" display="https://my.zakupki.prom.ua/remote/dispatcher/state_purchase_view/17041545" xr:uid="{00000000-0004-0000-0000-000064010000}"/>
    <hyperlink ref="B144" r:id="rId92" display="https://my.zakupki.prom.ua/remote/dispatcher/state_purchase_view/21453001" xr:uid="{00000000-0004-0000-0000-000062010000}"/>
    <hyperlink ref="B84" r:id="rId93" display="https://my.zakupki.prom.ua/remote/dispatcher/state_purchase_view/18603451" xr:uid="{00000000-0004-0000-0000-000060010000}"/>
    <hyperlink ref="B31" r:id="rId94" display="https://my.zakupki.prom.ua/remote/dispatcher/state_purchase_view/16400432" xr:uid="{00000000-0004-0000-0000-00005F010000}"/>
    <hyperlink ref="B30" r:id="rId95" display="https://my.zakupki.prom.ua/remote/dispatcher/state_purchase_view/16407317" xr:uid="{00000000-0004-0000-0000-00005E010000}"/>
    <hyperlink ref="B148" r:id="rId96" display="https://my.zakupki.prom.ua/remote/dispatcher/state_purchase_view/21667299" xr:uid="{00000000-0004-0000-0000-00005D010000}"/>
    <hyperlink ref="B90" r:id="rId97" display="https://my.zakupki.prom.ua/remote/dispatcher/state_purchase_view/18907773" xr:uid="{00000000-0004-0000-0000-00005C010000}"/>
    <hyperlink ref="B122" r:id="rId98" display="https://my.zakupki.prom.ua/remote/dispatcher/state_purchase_view/20120476" xr:uid="{00000000-0004-0000-0000-000035010000}"/>
    <hyperlink ref="B104" r:id="rId99" display="https://my.zakupki.prom.ua/remote/dispatcher/state_purchase_view/19482103" xr:uid="{00000000-0004-0000-0000-000034010000}"/>
    <hyperlink ref="B103" r:id="rId100" display="https://my.zakupki.prom.ua/remote/dispatcher/state_purchase_view/19480578" xr:uid="{00000000-0004-0000-0000-000033010000}"/>
    <hyperlink ref="B131" r:id="rId101" display="https://my.zakupki.prom.ua/remote/dispatcher/state_purchase_view/20718622" xr:uid="{00000000-0004-0000-0000-000032010000}"/>
    <hyperlink ref="B130" r:id="rId102" display="https://my.zakupki.prom.ua/remote/dispatcher/state_purchase_view/20717914" xr:uid="{00000000-0004-0000-0000-000031010000}"/>
    <hyperlink ref="B50" r:id="rId103" display="https://my.zakupki.prom.ua/remote/dispatcher/state_purchase_view/16827442" xr:uid="{00000000-0004-0000-0000-00002F010000}"/>
    <hyperlink ref="B123" r:id="rId104" display="https://my.zakupki.prom.ua/remote/dispatcher/state_purchase_view/20304251" xr:uid="{00000000-0004-0000-0000-00002D010000}"/>
    <hyperlink ref="B105" r:id="rId105" display="https://my.zakupki.prom.ua/remote/dispatcher/state_purchase_view/19621402" xr:uid="{00000000-0004-0000-0000-00002B010000}"/>
    <hyperlink ref="B142" r:id="rId106" display="https://my.zakupki.prom.ua/remote/dispatcher/state_purchase_view/21356064" xr:uid="{00000000-0004-0000-0000-000029010000}"/>
    <hyperlink ref="B134" r:id="rId107" display="https://my.zakupki.prom.ua/remote/dispatcher/state_purchase_view/20768009" xr:uid="{00000000-0004-0000-0000-000027010000}"/>
    <hyperlink ref="B68" r:id="rId108" display="https://my.zakupki.prom.ua/remote/dispatcher/state_purchase_view/17733256" xr:uid="{00000000-0004-0000-0000-000025010000}"/>
    <hyperlink ref="B80" r:id="rId109" display="https://my.zakupki.prom.ua/remote/dispatcher/state_purchase_view/18535095" xr:uid="{00000000-0004-0000-0000-000023010000}"/>
    <hyperlink ref="B75" r:id="rId110" display="https://my.zakupki.prom.ua/remote/dispatcher/state_purchase_view/18229446" xr:uid="{00000000-0004-0000-0000-000021010000}"/>
    <hyperlink ref="B29" r:id="rId111" display="https://my.zakupki.prom.ua/remote/dispatcher/state_purchase_view/16401378" xr:uid="{00000000-0004-0000-0000-000017010000}"/>
    <hyperlink ref="B89" r:id="rId112" display="https://my.zakupki.prom.ua/remote/dispatcher/state_purchase_view/18737488" xr:uid="{00000000-0004-0000-0000-000016010000}"/>
    <hyperlink ref="B19" r:id="rId113" display="https://my.zakupki.prom.ua/remote/dispatcher/state_purchase_view/16293950" xr:uid="{00000000-0004-0000-0000-000005010000}"/>
    <hyperlink ref="B46" r:id="rId114" display="https://my.zakupki.prom.ua/remote/dispatcher/state_purchase_view/16703437" xr:uid="{00000000-0004-0000-0000-000004010000}"/>
    <hyperlink ref="B52" r:id="rId115" display="https://my.zakupki.prom.ua/remote/dispatcher/state_purchase_view/16874845" xr:uid="{00000000-0004-0000-0000-000003010000}"/>
    <hyperlink ref="B91" r:id="rId116" display="https://my.zakupki.prom.ua/remote/dispatcher/state_purchase_view/19030865" xr:uid="{00000000-0004-0000-0000-0000FB000000}"/>
    <hyperlink ref="B110" r:id="rId117" display="https://my.zakupki.prom.ua/remote/dispatcher/state_purchase_view/19669474" xr:uid="{00000000-0004-0000-0000-0000FA000000}"/>
    <hyperlink ref="B109" r:id="rId118" display="https://my.zakupki.prom.ua/remote/dispatcher/state_purchase_view/19669698" xr:uid="{00000000-0004-0000-0000-0000F9000000}"/>
    <hyperlink ref="B28" r:id="rId119" display="https://my.zakupki.prom.ua/remote/dispatcher/state_purchase_view/16418489" xr:uid="{00000000-0004-0000-0000-0000F8000000}"/>
    <hyperlink ref="B27" r:id="rId120" display="https://my.zakupki.prom.ua/remote/dispatcher/state_purchase_view/16404103" xr:uid="{00000000-0004-0000-0000-0000F7000000}"/>
    <hyperlink ref="B7" r:id="rId121" display="https://my.zakupki.prom.ua/remote/dispatcher/state_purchase_view/15644887" xr:uid="{00000000-0004-0000-0000-0000F6000000}"/>
    <hyperlink ref="B14" r:id="rId122" display="https://my.zakupki.prom.ua/remote/dispatcher/state_purchase_view/16230515" xr:uid="{00000000-0004-0000-0000-0000F4000000}"/>
    <hyperlink ref="B3" r:id="rId123" display="https://my.zakupki.prom.ua/remote/dispatcher/state_purchase_view/14761592" xr:uid="{00000000-0004-0000-0000-0000F3000000}"/>
    <hyperlink ref="B72" r:id="rId124" display="https://my.zakupki.prom.ua/remote/dispatcher/state_purchase_view/17774456" xr:uid="{00000000-0004-0000-0000-0000F0000000}"/>
    <hyperlink ref="B67" r:id="rId125" display="https://my.zakupki.prom.ua/remote/dispatcher/state_purchase_view/17653246" xr:uid="{00000000-0004-0000-0000-0000EE000000}"/>
    <hyperlink ref="B136" r:id="rId126" display="https://my.zakupki.prom.ua/remote/dispatcher/state_purchase_view/20788262" xr:uid="{00000000-0004-0000-0000-0000EC000000}"/>
    <hyperlink ref="B133" r:id="rId127" display="https://my.zakupki.prom.ua/remote/dispatcher/state_purchase_view/20767550" xr:uid="{00000000-0004-0000-0000-0000EA000000}"/>
    <hyperlink ref="B125" r:id="rId128" display="https://my.zakupki.prom.ua/remote/dispatcher/state_purchase_view/20423988" xr:uid="{00000000-0004-0000-0000-0000E8000000}"/>
    <hyperlink ref="B160" r:id="rId129" display="https://my.zakupki.prom.ua/remote/dispatcher/state_purchase_view/22584153" xr:uid="{00000000-0004-0000-0000-0000E7000000}"/>
    <hyperlink ref="B10" r:id="rId130" display="https://my.zakupki.prom.ua/remote/dispatcher/state_purchase_view/16186810" xr:uid="{00000000-0004-0000-0000-0000D9000000}"/>
    <hyperlink ref="B141" r:id="rId131" display="https://my.zakupki.prom.ua/remote/dispatcher/state_purchase_view/21166105" xr:uid="{00000000-0004-0000-0000-0000CD000000}"/>
    <hyperlink ref="B154" r:id="rId132" display="https://my.zakupki.prom.ua/remote/dispatcher/state_purchase_view/21731930" xr:uid="{00000000-0004-0000-0000-0000C7000000}"/>
    <hyperlink ref="B26" r:id="rId133" display="https://my.zakupki.prom.ua/remote/dispatcher/state_purchase_view/16404813" xr:uid="{00000000-0004-0000-0000-0000C6000000}"/>
    <hyperlink ref="B2" r:id="rId134" display="https://my.zakupki.prom.ua/remote/dispatcher/state_purchase_view/14550370" xr:uid="{00000000-0004-0000-0000-0000C4000000}"/>
    <hyperlink ref="B126" r:id="rId135" display="https://my.zakupki.prom.ua/remote/dispatcher/state_purchase_view/20608045" xr:uid="{00000000-0004-0000-0000-0000C2000000}"/>
    <hyperlink ref="B120" r:id="rId136" display="https://my.zakupki.prom.ua/remote/dispatcher/state_purchase_view/19892626" xr:uid="{00000000-0004-0000-0000-0000C1000000}"/>
    <hyperlink ref="B119" r:id="rId137" display="https://my.zakupki.prom.ua/remote/dispatcher/state_purchase_view/19898075" xr:uid="{00000000-0004-0000-0000-0000C0000000}"/>
    <hyperlink ref="B147" r:id="rId138" display="https://my.zakupki.prom.ua/remote/dispatcher/state_purchase_view/21654556" xr:uid="{00000000-0004-0000-0000-0000BF000000}"/>
    <hyperlink ref="C153" r:id="rId139" display="https://my.zakupki.prom.ua/remote/dispatcher/state_purchase_lot_view/590387" xr:uid="{00000000-0004-0000-0000-00008F000000}"/>
    <hyperlink ref="B153" r:id="rId140" display="https://my.zakupki.prom.ua/remote/dispatcher/state_purchase_view/21737708" xr:uid="{00000000-0004-0000-0000-00008E000000}"/>
    <hyperlink ref="C152" r:id="rId141" display="https://my.zakupki.prom.ua/remote/dispatcher/state_purchase_lot_view/590386" xr:uid="{00000000-0004-0000-0000-00008C000000}"/>
    <hyperlink ref="B152" r:id="rId142" display="https://my.zakupki.prom.ua/remote/dispatcher/state_purchase_view/21737708" xr:uid="{00000000-0004-0000-0000-00008B000000}"/>
    <hyperlink ref="C151" r:id="rId143" display="https://my.zakupki.prom.ua/remote/dispatcher/state_purchase_lot_view/590385" xr:uid="{00000000-0004-0000-0000-000089000000}"/>
    <hyperlink ref="B151" r:id="rId144" display="https://my.zakupki.prom.ua/remote/dispatcher/state_purchase_view/21737708" xr:uid="{00000000-0004-0000-0000-000088000000}"/>
    <hyperlink ref="B150" r:id="rId145" display="https://my.zakupki.prom.ua/remote/dispatcher/state_purchase_view/21734420" xr:uid="{00000000-0004-0000-0000-000085000000}"/>
    <hyperlink ref="B82" r:id="rId146" display="https://my.zakupki.prom.ua/remote/dispatcher/state_purchase_view/18553108" xr:uid="{00000000-0004-0000-0000-000083000000}"/>
    <hyperlink ref="B132" r:id="rId147" display="https://my.zakupki.prom.ua/remote/dispatcher/state_purchase_view/20768399" xr:uid="{00000000-0004-0000-0000-000081000000}"/>
    <hyperlink ref="B74" r:id="rId148" display="https://my.zakupki.prom.ua/remote/dispatcher/state_purchase_view/18230767" xr:uid="{00000000-0004-0000-0000-00007F000000}"/>
    <hyperlink ref="B71" r:id="rId149" display="https://my.zakupki.prom.ua/remote/dispatcher/state_purchase_view/17777615" xr:uid="{00000000-0004-0000-0000-00007D000000}"/>
    <hyperlink ref="B64" r:id="rId150" display="https://my.zakupki.prom.ua/remote/dispatcher/state_purchase_view/17589357" xr:uid="{00000000-0004-0000-0000-00007B000000}"/>
    <hyperlink ref="B73" r:id="rId151" display="https://my.zakupki.prom.ua/remote/dispatcher/state_purchase_view/17843330" xr:uid="{00000000-0004-0000-0000-000079000000}"/>
    <hyperlink ref="B25" r:id="rId152" display="https://my.zakupki.prom.ua/remote/dispatcher/state_purchase_view/16421081" xr:uid="{00000000-0004-0000-0000-000075000000}"/>
    <hyperlink ref="B118" r:id="rId153" display="https://my.zakupki.prom.ua/remote/dispatcher/state_purchase_view/19899335" xr:uid="{00000000-0004-0000-0000-000074000000}"/>
    <hyperlink ref="B108" r:id="rId154" display="https://my.zakupki.prom.ua/remote/dispatcher/state_purchase_view/19664415" xr:uid="{00000000-0004-0000-0000-000073000000}"/>
    <hyperlink ref="B117" r:id="rId155" display="https://my.zakupki.prom.ua/remote/dispatcher/state_purchase_view/19893862" xr:uid="{00000000-0004-0000-0000-000072000000}"/>
    <hyperlink ref="B102" r:id="rId156" display="https://my.zakupki.prom.ua/remote/dispatcher/state_purchase_view/19505332" xr:uid="{00000000-0004-0000-0000-00004E000000}"/>
    <hyperlink ref="B149" r:id="rId157" display="https://my.zakupki.prom.ua/remote/dispatcher/state_purchase_view/21736628" xr:uid="{00000000-0004-0000-0000-00004C000000}"/>
    <hyperlink ref="B95" r:id="rId158" display="https://my.zakupki.prom.ua/remote/dispatcher/state_purchase_view/19156766" xr:uid="{00000000-0004-0000-0000-000049000000}"/>
    <hyperlink ref="B163" r:id="rId159" display="https://my.zakupki.prom.ua/remote/dispatcher/state_purchase_view/22785911" xr:uid="{00000000-0004-0000-0000-000048000000}"/>
    <hyperlink ref="B146" r:id="rId160" display="https://my.zakupki.prom.ua/remote/dispatcher/state_purchase_view/21538225" xr:uid="{00000000-0004-0000-0000-000047000000}"/>
    <hyperlink ref="B127" r:id="rId161" display="https://my.zakupki.prom.ua/remote/dispatcher/state_purchase_view/20678326" xr:uid="{00000000-0004-0000-0000-000046000000}"/>
    <hyperlink ref="B24" r:id="rId162" display="https://my.zakupki.prom.ua/remote/dispatcher/state_purchase_view/16401801" xr:uid="{00000000-0004-0000-0000-000045000000}"/>
    <hyperlink ref="B116" r:id="rId163" display="https://my.zakupki.prom.ua/remote/dispatcher/state_purchase_view/19898701" xr:uid="{00000000-0004-0000-0000-000044000000}"/>
    <hyperlink ref="B107" r:id="rId164" display="https://my.zakupki.prom.ua/remote/dispatcher/state_purchase_view/19669791" xr:uid="{00000000-0004-0000-0000-000043000000}"/>
    <hyperlink ref="B23" r:id="rId165" display="https://my.zakupki.prom.ua/remote/dispatcher/state_purchase_view/16418880" xr:uid="{00000000-0004-0000-0000-000042000000}"/>
    <hyperlink ref="B13" r:id="rId166" display="https://my.zakupki.prom.ua/remote/dispatcher/state_purchase_view/16232862" xr:uid="{00000000-0004-0000-0000-000041000000}"/>
    <hyperlink ref="B22" r:id="rId167" display="https://my.zakupki.prom.ua/remote/dispatcher/state_purchase_view/16410092" xr:uid="{00000000-0004-0000-0000-000040000000}"/>
    <hyperlink ref="B51" r:id="rId168" display="https://my.zakupki.prom.ua/remote/dispatcher/state_purchase_view/16870891" xr:uid="{00000000-0004-0000-0000-00003F000000}"/>
    <hyperlink ref="B55" r:id="rId169" display="https://my.zakupki.prom.ua/remote/dispatcher/state_purchase_view/16939639" xr:uid="{00000000-0004-0000-0000-00003E000000}"/>
  </hyperlinks>
  <pageMargins left="0.19685039370078741" right="0.19685039370078741" top="0.19685039370078741" bottom="0.19685039370078741" header="0.51181102362204722" footer="0.51181102362204722"/>
  <pageSetup paperSize="9" orientation="landscape" r:id="rId1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lastModifiedBy>User</cp:lastModifiedBy>
  <cp:lastPrinted>2021-07-11T11:45:29Z</cp:lastPrinted>
  <dcterms:created xsi:type="dcterms:W3CDTF">2020-01-12T13:49:45Z</dcterms:created>
  <dcterms:modified xsi:type="dcterms:W3CDTF">2021-07-12T18:21:10Z</dcterms:modified>
  <cp:category/>
</cp:coreProperties>
</file>