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Кравченко Н.Ю\2022\"/>
    </mc:Choice>
  </mc:AlternateContent>
  <xr:revisionPtr revIDLastSave="0" documentId="13_ncr:1_{D5948758-6C20-4738-A8A5-58E78C873C4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_FilterDatabase" localSheetId="0" hidden="1">Sheet!$A$1:$N$200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0" i="1" l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<sst xmlns="http://schemas.openxmlformats.org/spreadsheetml/2006/main" count="1606" uniqueCount="286">
  <si>
    <t>001277</t>
  </si>
  <si>
    <t>01/11-01</t>
  </si>
  <si>
    <t>02/07-1</t>
  </si>
  <si>
    <t>02/09-01</t>
  </si>
  <si>
    <t>02/09-02</t>
  </si>
  <si>
    <t>02/12-01</t>
  </si>
  <si>
    <t>02/12-02</t>
  </si>
  <si>
    <t>02/12-03</t>
  </si>
  <si>
    <t>04/08-01</t>
  </si>
  <si>
    <t>04/10-01</t>
  </si>
  <si>
    <t>04/10-02</t>
  </si>
  <si>
    <t>05/02-1</t>
  </si>
  <si>
    <t>05/10-01</t>
  </si>
  <si>
    <t>05/10-02</t>
  </si>
  <si>
    <t>06/08-01</t>
  </si>
  <si>
    <t>06/08-02</t>
  </si>
  <si>
    <t>06/08-03</t>
  </si>
  <si>
    <t>06/08-04</t>
  </si>
  <si>
    <t>06/09-01</t>
  </si>
  <si>
    <t>06/10-01</t>
  </si>
  <si>
    <t>06/12-01</t>
  </si>
  <si>
    <t>06/12-02</t>
  </si>
  <si>
    <t>06/12-03</t>
  </si>
  <si>
    <t>06/12-04</t>
  </si>
  <si>
    <t>06/12-05</t>
  </si>
  <si>
    <t>06/12-06</t>
  </si>
  <si>
    <t>06/12-07</t>
  </si>
  <si>
    <t>06/12-08</t>
  </si>
  <si>
    <t>06/12-09</t>
  </si>
  <si>
    <t>06/12-10</t>
  </si>
  <si>
    <t>06/12-11</t>
  </si>
  <si>
    <t>06/12-12</t>
  </si>
  <si>
    <t>06/12-13</t>
  </si>
  <si>
    <t>06/12-14</t>
  </si>
  <si>
    <t>06/12-15</t>
  </si>
  <si>
    <t>07/05-1</t>
  </si>
  <si>
    <t>07/05-2</t>
  </si>
  <si>
    <t>07/05-3</t>
  </si>
  <si>
    <t>07/05-4</t>
  </si>
  <si>
    <t>07/05-5</t>
  </si>
  <si>
    <t>07/07-1</t>
  </si>
  <si>
    <t>07/10-01</t>
  </si>
  <si>
    <t>08/07-1</t>
  </si>
  <si>
    <t>08/09-01</t>
  </si>
  <si>
    <t>08/09-02</t>
  </si>
  <si>
    <t>08/09-03</t>
  </si>
  <si>
    <t>08/09-04</t>
  </si>
  <si>
    <t>08/09-05</t>
  </si>
  <si>
    <t>08/09-06</t>
  </si>
  <si>
    <t>08/10-01</t>
  </si>
  <si>
    <t>08/10-02</t>
  </si>
  <si>
    <t>08/12-02</t>
  </si>
  <si>
    <t>08/12-03</t>
  </si>
  <si>
    <t>08/12-04</t>
  </si>
  <si>
    <t>08/12-05</t>
  </si>
  <si>
    <t>09 04-1</t>
  </si>
  <si>
    <t>09/07-01</t>
  </si>
  <si>
    <t>09/07-02</t>
  </si>
  <si>
    <t>09/07-03</t>
  </si>
  <si>
    <t>09/07-04</t>
  </si>
  <si>
    <t>09/07-05</t>
  </si>
  <si>
    <t>09/07-06</t>
  </si>
  <si>
    <t>09/07-07</t>
  </si>
  <si>
    <t>09/07-08</t>
  </si>
  <si>
    <t>09/07-09</t>
  </si>
  <si>
    <t>09/07-10</t>
  </si>
  <si>
    <t>09/07-11</t>
  </si>
  <si>
    <t>09/11-01</t>
  </si>
  <si>
    <t>09/12-01</t>
  </si>
  <si>
    <t>09/12-02</t>
  </si>
  <si>
    <t>09/12-03</t>
  </si>
  <si>
    <t>10/12-01</t>
  </si>
  <si>
    <t>11/11-01</t>
  </si>
  <si>
    <t>11/11-02</t>
  </si>
  <si>
    <t>11/11-03</t>
  </si>
  <si>
    <t>13/07-1</t>
  </si>
  <si>
    <t>13/07-10</t>
  </si>
  <si>
    <t>13/07-11</t>
  </si>
  <si>
    <t>13/07-12</t>
  </si>
  <si>
    <t>13/07-13</t>
  </si>
  <si>
    <t>13/07-2</t>
  </si>
  <si>
    <t>13/07-3</t>
  </si>
  <si>
    <t>13/07-4</t>
  </si>
  <si>
    <t>13/07-5</t>
  </si>
  <si>
    <t>13/07-6</t>
  </si>
  <si>
    <t>13/07-7</t>
  </si>
  <si>
    <t>13/07-8</t>
  </si>
  <si>
    <t>13/07-9</t>
  </si>
  <si>
    <t>13/10-01</t>
  </si>
  <si>
    <t>13/10-02</t>
  </si>
  <si>
    <t>13/12-01</t>
  </si>
  <si>
    <t>13/12-02</t>
  </si>
  <si>
    <t>13/12-03</t>
  </si>
  <si>
    <t>14/07-1</t>
  </si>
  <si>
    <t>14/12-01</t>
  </si>
  <si>
    <t>14/12-02</t>
  </si>
  <si>
    <t>14/12-03</t>
  </si>
  <si>
    <t>14/12-04</t>
  </si>
  <si>
    <t>14/12-05</t>
  </si>
  <si>
    <t>15/09-01</t>
  </si>
  <si>
    <t>15/11-01</t>
  </si>
  <si>
    <t>15/11-02</t>
  </si>
  <si>
    <t>15/11-03</t>
  </si>
  <si>
    <t>15/12-01</t>
  </si>
  <si>
    <t>15/12-02</t>
  </si>
  <si>
    <t>15/12-03</t>
  </si>
  <si>
    <t>15/12-04</t>
  </si>
  <si>
    <t>15/12-05</t>
  </si>
  <si>
    <t>16/09-01</t>
  </si>
  <si>
    <t>16/12-01</t>
  </si>
  <si>
    <t>16/12-02</t>
  </si>
  <si>
    <t>16/12-03</t>
  </si>
  <si>
    <t>16/12-04</t>
  </si>
  <si>
    <t>16/12-05</t>
  </si>
  <si>
    <t>16/12-06</t>
  </si>
  <si>
    <t>16/12-07</t>
  </si>
  <si>
    <t>16/12-08</t>
  </si>
  <si>
    <t>16/12-09</t>
  </si>
  <si>
    <t>16/12-10</t>
  </si>
  <si>
    <t>16/12-11</t>
  </si>
  <si>
    <t>16/12-12</t>
  </si>
  <si>
    <t>16/12-13</t>
  </si>
  <si>
    <t>16/12-14</t>
  </si>
  <si>
    <t>17/02-1</t>
  </si>
  <si>
    <t>17/03-1</t>
  </si>
  <si>
    <t>17/09-01</t>
  </si>
  <si>
    <t>17/12-01</t>
  </si>
  <si>
    <t>18/06-1</t>
  </si>
  <si>
    <t>18/06-2</t>
  </si>
  <si>
    <t>18/10-01</t>
  </si>
  <si>
    <t>19/02-1</t>
  </si>
  <si>
    <t>19/05-1</t>
  </si>
  <si>
    <t>19/11-01</t>
  </si>
  <si>
    <t>19139858</t>
  </si>
  <si>
    <t>20/10-01</t>
  </si>
  <si>
    <t>20/10-02</t>
  </si>
  <si>
    <t>20/12-01</t>
  </si>
  <si>
    <t>20/12-03</t>
  </si>
  <si>
    <t>20_12-02</t>
  </si>
  <si>
    <t>21</t>
  </si>
  <si>
    <t>22/03-1</t>
  </si>
  <si>
    <t>22/09-01</t>
  </si>
  <si>
    <t>24/05-1</t>
  </si>
  <si>
    <t>24/09-01</t>
  </si>
  <si>
    <t>24/11-01</t>
  </si>
  <si>
    <t>24/12-01</t>
  </si>
  <si>
    <t>25/06-1</t>
  </si>
  <si>
    <t>25/11-01</t>
  </si>
  <si>
    <t>25/11-02</t>
  </si>
  <si>
    <t>25/11-03</t>
  </si>
  <si>
    <t>25/11-04</t>
  </si>
  <si>
    <t>25/11-05</t>
  </si>
  <si>
    <t>25/11-06</t>
  </si>
  <si>
    <t>25/11-07</t>
  </si>
  <si>
    <t>25/11-08</t>
  </si>
  <si>
    <t>25/11-09</t>
  </si>
  <si>
    <t>25/11-10</t>
  </si>
  <si>
    <t>25/11-11</t>
  </si>
  <si>
    <t>25/11-12</t>
  </si>
  <si>
    <t>25/11-13</t>
  </si>
  <si>
    <t>25/11-14</t>
  </si>
  <si>
    <t>25/11-15</t>
  </si>
  <si>
    <t>25/11-16</t>
  </si>
  <si>
    <t>25/11-17</t>
  </si>
  <si>
    <t>25/11-19</t>
  </si>
  <si>
    <t>25/11-20</t>
  </si>
  <si>
    <t>25/11-21</t>
  </si>
  <si>
    <t>25/11-22</t>
  </si>
  <si>
    <t>25/11-23</t>
  </si>
  <si>
    <t>25/11-24</t>
  </si>
  <si>
    <t>26/03-1</t>
  </si>
  <si>
    <t>26/11-01</t>
  </si>
  <si>
    <t>27/04-1</t>
  </si>
  <si>
    <t>28/01-1</t>
  </si>
  <si>
    <t>28/09-01</t>
  </si>
  <si>
    <t>29/07-01</t>
  </si>
  <si>
    <t>29/07-02</t>
  </si>
  <si>
    <t>29/07-03</t>
  </si>
  <si>
    <t>29/07-04</t>
  </si>
  <si>
    <t>29/07-05</t>
  </si>
  <si>
    <t>29/07-06</t>
  </si>
  <si>
    <t>29/07-07</t>
  </si>
  <si>
    <t>29/07-08</t>
  </si>
  <si>
    <t>29/07-09</t>
  </si>
  <si>
    <t>29/07-10</t>
  </si>
  <si>
    <t>29/07-11</t>
  </si>
  <si>
    <t>29/07-12</t>
  </si>
  <si>
    <t>29/07-13</t>
  </si>
  <si>
    <t>29/09-01</t>
  </si>
  <si>
    <t>29/09-02</t>
  </si>
  <si>
    <t>30/04-1</t>
  </si>
  <si>
    <t>30/04-2</t>
  </si>
  <si>
    <t>30/07-01</t>
  </si>
  <si>
    <t>Ідентифікатор закупівлі</t>
  </si>
  <si>
    <t>Ідентифікатор лота</t>
  </si>
  <si>
    <t>Відкриті торги</t>
  </si>
  <si>
    <t>Відкриті торги з публікацією англійською мовою</t>
  </si>
  <si>
    <t>ДГ-000244022</t>
  </si>
  <si>
    <t>ДГ-000258110</t>
  </si>
  <si>
    <t>Дата публікації закупівлі</t>
  </si>
  <si>
    <t>Закупівля без використання електронної системи</t>
  </si>
  <si>
    <t>Немає лотів</t>
  </si>
  <si>
    <t>Номер договору</t>
  </si>
  <si>
    <t>Очікувана вартість закупівлі</t>
  </si>
  <si>
    <t>Очікувана вартість лота</t>
  </si>
  <si>
    <t>Переговорна процедура</t>
  </si>
  <si>
    <t>Спрощена закупівля</t>
  </si>
  <si>
    <t>Статус</t>
  </si>
  <si>
    <t>Сума укладеного договору</t>
  </si>
  <si>
    <t>Тип процедури</t>
  </si>
  <si>
    <t>завершено</t>
  </si>
  <si>
    <t xml:space="preserve">Обгрунтування технічних та якісних характеристик </t>
  </si>
  <si>
    <t>Методика визначення очікуваної вартості предмета закупівлі</t>
  </si>
  <si>
    <t>Предмет договору</t>
  </si>
  <si>
    <t>Розмір бюджетного призначення</t>
  </si>
  <si>
    <t>№ з/п</t>
  </si>
  <si>
    <t>Технічні та якісні характеристики предмета закупівлі розроблені відповідно до наявної потреби, для забезпечення роботи підприємства. Технічні, якісні та кількісні характеристики предмета закупівлі визначені у відповідному додатку до тендерної документації / оголошення</t>
  </si>
  <si>
    <t>Розрахунок очікуваної вартості товарів/послуг методом порівняння ринкових цін</t>
  </si>
  <si>
    <t>Розрахунок очікуваної вартості здійснено у відповідності до проектно- кошторисної документації, яка пройшла експертизу</t>
  </si>
  <si>
    <t>ДК 021:2015: 44320000-9 Кабелі та супутня продукція</t>
  </si>
  <si>
    <t>ДК 021:2015: 71520000-9 Послуги з нагляду за виконанням будівельних робіт</t>
  </si>
  <si>
    <t>ДК 021:2015: 71240000-2 Архітектурні, інженерні та планувальні послуги</t>
  </si>
  <si>
    <t>ДК 021:2015: 30210000-4 Машини для обробки даних (апаратна частина)</t>
  </si>
  <si>
    <t>ДК 021:2015: 30232100-5 Принтери та плотери</t>
  </si>
  <si>
    <t>ДК 021:2015: 42994230-1 Ламінатори</t>
  </si>
  <si>
    <t>ДК 021:2015: 32330000-5 Апаратура для запису та відтворення аудіо- та відеоматеріалу</t>
  </si>
  <si>
    <t>ДК 021:2015: 50710000-5 Послуги з ремонту і технічного обслуговування електричного і механічного устаткування будівель</t>
  </si>
  <si>
    <t>ДК 021:2015: 80510000-2 Послуги з професійної підготовки спеціалістів</t>
  </si>
  <si>
    <t>ДК 021:2015: 48480000-6 Пакети програмного забезпечення для продажу та реалізації продукції і бізнес-аналітики</t>
  </si>
  <si>
    <t>ДК 021:2015: 32420000-3 Мережеве обладнання</t>
  </si>
  <si>
    <t>ДК 021:2015: 99999999-9 Не відображене в інших розділах</t>
  </si>
  <si>
    <t>ДК 021:2015: 50110000-9 Послуги з ремонту і технічного обслуговування мототранспортних засобів і супутнього обладнання</t>
  </si>
  <si>
    <t>ДК 021:2015: 35120000-1 Системи та пристрої нагляду та охорони</t>
  </si>
  <si>
    <t>ДК 021:2015: 72220000-3 Консультаційні послуги з питань систем та з технічних питань</t>
  </si>
  <si>
    <t>ДК 021:2015: 79930000-2 Професійні дизайнерські послуги</t>
  </si>
  <si>
    <t>ДК 021:2015: 45310000-3 Електромонтажні роботи</t>
  </si>
  <si>
    <t>ДК 021:2015: 72720000-3 Послуги у сфері глобальних мереж</t>
  </si>
  <si>
    <t>ДК 021:2015: 30230000-0 Комп’ютерне обладнання</t>
  </si>
  <si>
    <t>ДК 021:2015: 72320000-4 Послуги, пов’язані з базами даних</t>
  </si>
  <si>
    <t>ДК 021:2015: 72260000-5 Послуги, пов’язані з програмним забезпеченням</t>
  </si>
  <si>
    <t>ДК 021:2015: 72210000-0 Послуги з розробки пакетів програмного забезпечення</t>
  </si>
  <si>
    <t>ДК 021:2015: 32320000-2 Телевізійне й аудіовізуальне обладнання</t>
  </si>
  <si>
    <t>ДК 021:2015: 30120000-6 Фотокопіювальне та поліграфічне обладнання для офсетного друку</t>
  </si>
  <si>
    <t>ДК 021:2015: 72330000-2 Послуги зі стандартизації та класифікації контенту та даних</t>
  </si>
  <si>
    <t>ДК 021:2015: 32540000-0 Комутаційні щити</t>
  </si>
  <si>
    <t>ДК 021:2015: 30213300-8 Настільні комп’ютери</t>
  </si>
  <si>
    <t>ДК 021:2015: 32230000-4 Апаратура для передавання радіосигналу з приймальним пристроєм</t>
  </si>
  <si>
    <t>ДК 021:2015: 72410000-7 Послуги провайдерів</t>
  </si>
  <si>
    <t>ДК 021:2015: 34110000-1 Легкові автомобілі</t>
  </si>
  <si>
    <t>ДК 021:2015: 50310000-1 Технічне обслуговування і ремонт офісної техніки</t>
  </si>
  <si>
    <t>ДК 021:2015: 32223000-2 Апаратура для передавання відеосигналу</t>
  </si>
  <si>
    <t>ДК 021:2015: 32321000-9 Телепроекційне обладнання</t>
  </si>
  <si>
    <t>ДК 021:2015: 42990000-2 Машини спеціального призначення різні</t>
  </si>
  <si>
    <t>ДК 021:2015: 32322000-6 Мультимедійне обладнання</t>
  </si>
  <si>
    <t>ДК 021:2015: 30190000-7 Офісне устаткування та приладдя різне</t>
  </si>
  <si>
    <t>ДК 021:2015: 30232110-8 Лазерні принтери;30237410-6 Комп’ютерні миші</t>
  </si>
  <si>
    <t>ДК 021:2015: 30213100-6 Портативні комп’ютери;30213200-7 Планшетні комп’ютери</t>
  </si>
  <si>
    <t>ДК 021:2015: 22450000-9 Друкована продукція з елементами захисту</t>
  </si>
  <si>
    <t>ДК 021:2015: 31210000-1 Електрична апаратура для комутування та захисту електричних кіл</t>
  </si>
  <si>
    <t>ДК 021:2015: 31430000-9 Електричні акумулятори</t>
  </si>
  <si>
    <t>ДК 021:2015: 48440000-4 Пакети програмного забезпечення для фінансового аналізу та бухгалтерського обліку</t>
  </si>
  <si>
    <t>ДК 021:2015: 44420000-0 Будівельні товари</t>
  </si>
  <si>
    <t>ДК 021:2015: 30213200-7 Планшетні комп’ютери</t>
  </si>
  <si>
    <t>ДК 021:2015: 32552600-3 Домофони</t>
  </si>
  <si>
    <t>ДК 021:2015: 33760000-5 Туалетний папір, носові хустинки, рушники для рук і серветки</t>
  </si>
  <si>
    <t>ДК 021:2015: 44480000-8 Протипожежне обладнання різне</t>
  </si>
  <si>
    <t>ДК 021:2015: 50410000-2 Послуги з ремонту і технічного обслуговування вимірювальних, випробувальних і контрольних приладів</t>
  </si>
  <si>
    <t>ДК 021:2015: 31625000-3 Пристрої охоронної та пожежної сигналізації</t>
  </si>
  <si>
    <t>ДК 021:2015: 79710000-4 Охоронні послуги</t>
  </si>
  <si>
    <t>ДК 021:2015: 71630000-3 Послуги з технічного огляду та випробовувань</t>
  </si>
  <si>
    <t>ДК 021:2015: 75250000-3 Послуги пожежних і рятувальних служб</t>
  </si>
  <si>
    <t>ДК 021:2015: 35110000-8 Протипожежне, рятувальне та захисне обладнання</t>
  </si>
  <si>
    <t>ДК 021:2015: 30213000-5 Персональні комп’ютери</t>
  </si>
  <si>
    <t>ДК 021:2015: 31310000-2 Мережеві кабелі</t>
  </si>
  <si>
    <t>ДК 021:2015: 71335000-5 Інженерні дослідження</t>
  </si>
  <si>
    <t>ДК 021:2015: 31710000-6 Електронне обладнання</t>
  </si>
  <si>
    <t>ДК 021:2015: 30237450-8 Графічні планшети;30237100-0 Частини до комп’ютерів;30232100-5 Принтери та плотери;30230000-0 Комп’ютерне обладнання</t>
  </si>
  <si>
    <t>ДК 021:2015: 39160000-1 Шкільні меблі</t>
  </si>
  <si>
    <t>ДК 021:2015: 72310000-1 Послуги з обробки даних</t>
  </si>
  <si>
    <t>ДК 021:2015: 44221220-3 Протипожежні двері</t>
  </si>
  <si>
    <t>ДК 021:2015: 72250000-2 Послуги, пов’язані із системами та підтримкою</t>
  </si>
  <si>
    <t>ДК 021:2015: 22160000-9 Буклети</t>
  </si>
  <si>
    <t>ДК 021:2015: 42960000-3 Системи керування та контролю, друкарське і графічне обладнання та обладнання для автоматизації офісу й обробки інформації</t>
  </si>
  <si>
    <t>ДК 021:2015: 32340000-8 Мікрофони та гучномовці</t>
  </si>
  <si>
    <t>ДК 021:2015: 50610000-4 Послуги з ремонту і технічного обслуговування захисного обладнання</t>
  </si>
  <si>
    <t>ДК 021:2015: 48410000-5 Пакети програмного забезпечення для управління інвестиціями та підготовки податкової звітності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</si>
</sst>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" fontId="1" fillId="0" borderId="0" xfId="0" applyNumberFormat="1" applyFont="1"/>
    <xf numFmtId="164" fontId="1" fillId="0" borderId="0" xfId="0" applyNumberFormat="1" applyFont="1"/>
    <xf numFmtId="4" fontId="1" fillId="0" borderId="0" xfId="0" applyNumberFormat="1" applyFont="1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y.zakupki.prom.ua/remote/dispatcher/state_purchase_view/28909049" TargetMode="External"/><Relationship Id="rId21" Type="http://schemas.openxmlformats.org/officeDocument/2006/relationships/hyperlink" Target="https://my.zakupki.prom.ua/remote/dispatcher/state_purchase_view/32363157" TargetMode="External"/><Relationship Id="rId42" Type="http://schemas.openxmlformats.org/officeDocument/2006/relationships/hyperlink" Target="https://my.zakupki.prom.ua/remote/dispatcher/state_purchase_view/31847460" TargetMode="External"/><Relationship Id="rId63" Type="http://schemas.openxmlformats.org/officeDocument/2006/relationships/hyperlink" Target="https://my.zakupki.prom.ua/remote/dispatcher/state_purchase_view/31405912" TargetMode="External"/><Relationship Id="rId84" Type="http://schemas.openxmlformats.org/officeDocument/2006/relationships/hyperlink" Target="https://my.zakupki.prom.ua/remote/dispatcher/state_purchase_view/30785575" TargetMode="External"/><Relationship Id="rId138" Type="http://schemas.openxmlformats.org/officeDocument/2006/relationships/hyperlink" Target="https://my.zakupki.prom.ua/remote/dispatcher/state_purchase_view/28549880" TargetMode="External"/><Relationship Id="rId159" Type="http://schemas.openxmlformats.org/officeDocument/2006/relationships/hyperlink" Target="https://my.zakupki.prom.ua/remote/dispatcher/state_purchase_view/28015398" TargetMode="External"/><Relationship Id="rId170" Type="http://schemas.openxmlformats.org/officeDocument/2006/relationships/hyperlink" Target="https://my.zakupki.prom.ua/remote/dispatcher/state_purchase_view/26039478" TargetMode="External"/><Relationship Id="rId191" Type="http://schemas.openxmlformats.org/officeDocument/2006/relationships/hyperlink" Target="https://my.zakupki.prom.ua/remote/dispatcher/state_purchase_view/24451315" TargetMode="External"/><Relationship Id="rId196" Type="http://schemas.openxmlformats.org/officeDocument/2006/relationships/hyperlink" Target="https://my.zakupki.prom.ua/remote/dispatcher/state_purchase_view/23662436" TargetMode="External"/><Relationship Id="rId200" Type="http://schemas.openxmlformats.org/officeDocument/2006/relationships/printerSettings" Target="../printerSettings/printerSettings1.bin"/><Relationship Id="rId16" Type="http://schemas.openxmlformats.org/officeDocument/2006/relationships/hyperlink" Target="https://my.zakupki.prom.ua/remote/dispatcher/state_purchase_view/32591378" TargetMode="External"/><Relationship Id="rId107" Type="http://schemas.openxmlformats.org/officeDocument/2006/relationships/hyperlink" Target="https://my.zakupki.prom.ua/remote/dispatcher/state_purchase_view/29543895" TargetMode="External"/><Relationship Id="rId11" Type="http://schemas.openxmlformats.org/officeDocument/2006/relationships/hyperlink" Target="https://my.zakupki.prom.ua/remote/dispatcher/state_purchase_view/33166060" TargetMode="External"/><Relationship Id="rId32" Type="http://schemas.openxmlformats.org/officeDocument/2006/relationships/hyperlink" Target="https://my.zakupki.prom.ua/remote/dispatcher/state_purchase_view/31850429" TargetMode="External"/><Relationship Id="rId37" Type="http://schemas.openxmlformats.org/officeDocument/2006/relationships/hyperlink" Target="https://my.zakupki.prom.ua/remote/dispatcher/state_purchase_view/31849205" TargetMode="External"/><Relationship Id="rId53" Type="http://schemas.openxmlformats.org/officeDocument/2006/relationships/hyperlink" Target="https://my.zakupki.prom.ua/remote/dispatcher/state_purchase_view/31599952" TargetMode="External"/><Relationship Id="rId58" Type="http://schemas.openxmlformats.org/officeDocument/2006/relationships/hyperlink" Target="https://my.zakupki.prom.ua/remote/dispatcher/state_purchase_view/31500591" TargetMode="External"/><Relationship Id="rId74" Type="http://schemas.openxmlformats.org/officeDocument/2006/relationships/hyperlink" Target="https://my.zakupki.prom.ua/remote/dispatcher/state_purchase_view/30786248" TargetMode="External"/><Relationship Id="rId79" Type="http://schemas.openxmlformats.org/officeDocument/2006/relationships/hyperlink" Target="https://my.zakupki.prom.ua/remote/dispatcher/state_purchase_view/30785744" TargetMode="External"/><Relationship Id="rId102" Type="http://schemas.openxmlformats.org/officeDocument/2006/relationships/hyperlink" Target="https://my.zakupki.prom.ua/remote/dispatcher/state_purchase_view/29808836" TargetMode="External"/><Relationship Id="rId123" Type="http://schemas.openxmlformats.org/officeDocument/2006/relationships/hyperlink" Target="https://my.zakupki.prom.ua/remote/dispatcher/state_purchase_view/28713978" TargetMode="External"/><Relationship Id="rId128" Type="http://schemas.openxmlformats.org/officeDocument/2006/relationships/hyperlink" Target="https://my.zakupki.prom.ua/remote/dispatcher/state_purchase_view/28681642" TargetMode="External"/><Relationship Id="rId144" Type="http://schemas.openxmlformats.org/officeDocument/2006/relationships/hyperlink" Target="https://my.zakupki.prom.ua/remote/dispatcher/state_purchase_view/28245845" TargetMode="External"/><Relationship Id="rId149" Type="http://schemas.openxmlformats.org/officeDocument/2006/relationships/hyperlink" Target="https://my.zakupki.prom.ua/remote/dispatcher/state_purchase_view/28245671" TargetMode="External"/><Relationship Id="rId5" Type="http://schemas.openxmlformats.org/officeDocument/2006/relationships/hyperlink" Target="https://my.zakupki.prom.ua/remote/dispatcher/state_purchase_view/33343352" TargetMode="External"/><Relationship Id="rId90" Type="http://schemas.openxmlformats.org/officeDocument/2006/relationships/hyperlink" Target="https://my.zakupki.prom.ua/remote/dispatcher/state_purchase_view/30784005" TargetMode="External"/><Relationship Id="rId95" Type="http://schemas.openxmlformats.org/officeDocument/2006/relationships/hyperlink" Target="https://my.zakupki.prom.ua/remote/dispatcher/state_purchase_view/30462333" TargetMode="External"/><Relationship Id="rId160" Type="http://schemas.openxmlformats.org/officeDocument/2006/relationships/hyperlink" Target="https://my.zakupki.prom.ua/remote/dispatcher/state_purchase_view/27964353" TargetMode="External"/><Relationship Id="rId165" Type="http://schemas.openxmlformats.org/officeDocument/2006/relationships/hyperlink" Target="https://my.zakupki.prom.ua/remote/dispatcher/state_purchase_view/26967819" TargetMode="External"/><Relationship Id="rId181" Type="http://schemas.openxmlformats.org/officeDocument/2006/relationships/hyperlink" Target="https://my.zakupki.prom.ua/remote/dispatcher/state_purchase_view/25897680" TargetMode="External"/><Relationship Id="rId186" Type="http://schemas.openxmlformats.org/officeDocument/2006/relationships/hyperlink" Target="https://my.zakupki.prom.ua/remote/dispatcher/state_purchase_view/25400031" TargetMode="External"/><Relationship Id="rId22" Type="http://schemas.openxmlformats.org/officeDocument/2006/relationships/hyperlink" Target="https://my.zakupki.prom.ua/remote/dispatcher/state_purchase_view/32363100" TargetMode="External"/><Relationship Id="rId27" Type="http://schemas.openxmlformats.org/officeDocument/2006/relationships/hyperlink" Target="https://my.zakupki.prom.ua/remote/dispatcher/state_purchase_view/32253211" TargetMode="External"/><Relationship Id="rId43" Type="http://schemas.openxmlformats.org/officeDocument/2006/relationships/hyperlink" Target="https://my.zakupki.prom.ua/remote/dispatcher/state_purchase_view/31847050" TargetMode="External"/><Relationship Id="rId48" Type="http://schemas.openxmlformats.org/officeDocument/2006/relationships/hyperlink" Target="https://my.zakupki.prom.ua/remote/dispatcher/state_purchase_view/31741223" TargetMode="External"/><Relationship Id="rId64" Type="http://schemas.openxmlformats.org/officeDocument/2006/relationships/hyperlink" Target="https://my.zakupki.prom.ua/remote/dispatcher/state_purchase_view/31356490" TargetMode="External"/><Relationship Id="rId69" Type="http://schemas.openxmlformats.org/officeDocument/2006/relationships/hyperlink" Target="https://my.zakupki.prom.ua/remote/dispatcher/state_purchase_view/31268781" TargetMode="External"/><Relationship Id="rId113" Type="http://schemas.openxmlformats.org/officeDocument/2006/relationships/hyperlink" Target="https://my.zakupki.prom.ua/remote/dispatcher/state_purchase_view/29423481" TargetMode="External"/><Relationship Id="rId118" Type="http://schemas.openxmlformats.org/officeDocument/2006/relationships/hyperlink" Target="https://my.zakupki.prom.ua/remote/dispatcher/state_purchase_view/28901335" TargetMode="External"/><Relationship Id="rId134" Type="http://schemas.openxmlformats.org/officeDocument/2006/relationships/hyperlink" Target="https://my.zakupki.prom.ua/remote/dispatcher/state_purchase_view/28681332" TargetMode="External"/><Relationship Id="rId139" Type="http://schemas.openxmlformats.org/officeDocument/2006/relationships/hyperlink" Target="https://my.zakupki.prom.ua/remote/dispatcher/state_purchase_view/28524963" TargetMode="External"/><Relationship Id="rId80" Type="http://schemas.openxmlformats.org/officeDocument/2006/relationships/hyperlink" Target="https://my.zakupki.prom.ua/remote/dispatcher/state_purchase_view/30785723" TargetMode="External"/><Relationship Id="rId85" Type="http://schemas.openxmlformats.org/officeDocument/2006/relationships/hyperlink" Target="https://my.zakupki.prom.ua/remote/dispatcher/state_purchase_view/30785525" TargetMode="External"/><Relationship Id="rId150" Type="http://schemas.openxmlformats.org/officeDocument/2006/relationships/hyperlink" Target="https://my.zakupki.prom.ua/remote/dispatcher/state_purchase_view/28245642" TargetMode="External"/><Relationship Id="rId155" Type="http://schemas.openxmlformats.org/officeDocument/2006/relationships/hyperlink" Target="https://my.zakupki.prom.ua/remote/dispatcher/state_purchase_view/28245381" TargetMode="External"/><Relationship Id="rId171" Type="http://schemas.openxmlformats.org/officeDocument/2006/relationships/hyperlink" Target="https://my.zakupki.prom.ua/remote/dispatcher/state_purchase_view/26039166" TargetMode="External"/><Relationship Id="rId176" Type="http://schemas.openxmlformats.org/officeDocument/2006/relationships/hyperlink" Target="https://my.zakupki.prom.ua/remote/dispatcher/state_purchase_view/26037230" TargetMode="External"/><Relationship Id="rId192" Type="http://schemas.openxmlformats.org/officeDocument/2006/relationships/hyperlink" Target="https://my.zakupki.prom.ua/remote/dispatcher/state_purchase_view/24170625" TargetMode="External"/><Relationship Id="rId197" Type="http://schemas.openxmlformats.org/officeDocument/2006/relationships/hyperlink" Target="https://my.zakupki.prom.ua/remote/dispatcher/state_purchase_view/23625768" TargetMode="External"/><Relationship Id="rId12" Type="http://schemas.openxmlformats.org/officeDocument/2006/relationships/hyperlink" Target="https://my.zakupki.prom.ua/remote/dispatcher/state_purchase_view/33101601" TargetMode="External"/><Relationship Id="rId17" Type="http://schemas.openxmlformats.org/officeDocument/2006/relationships/hyperlink" Target="https://my.zakupki.prom.ua/remote/dispatcher/state_purchase_view/32590190" TargetMode="External"/><Relationship Id="rId33" Type="http://schemas.openxmlformats.org/officeDocument/2006/relationships/hyperlink" Target="https://my.zakupki.prom.ua/remote/dispatcher/state_purchase_view/31850081" TargetMode="External"/><Relationship Id="rId38" Type="http://schemas.openxmlformats.org/officeDocument/2006/relationships/hyperlink" Target="https://my.zakupki.prom.ua/remote/dispatcher/state_purchase_view/31848485" TargetMode="External"/><Relationship Id="rId59" Type="http://schemas.openxmlformats.org/officeDocument/2006/relationships/hyperlink" Target="https://my.zakupki.prom.ua/remote/dispatcher/state_purchase_view/31500586" TargetMode="External"/><Relationship Id="rId103" Type="http://schemas.openxmlformats.org/officeDocument/2006/relationships/hyperlink" Target="https://my.zakupki.prom.ua/remote/dispatcher/state_purchase_view/29721408" TargetMode="External"/><Relationship Id="rId108" Type="http://schemas.openxmlformats.org/officeDocument/2006/relationships/hyperlink" Target="https://my.zakupki.prom.ua/remote/dispatcher/state_purchase_view/29543162" TargetMode="External"/><Relationship Id="rId124" Type="http://schemas.openxmlformats.org/officeDocument/2006/relationships/hyperlink" Target="https://my.zakupki.prom.ua/remote/dispatcher/state_purchase_view/28681740" TargetMode="External"/><Relationship Id="rId129" Type="http://schemas.openxmlformats.org/officeDocument/2006/relationships/hyperlink" Target="https://my.zakupki.prom.ua/remote/dispatcher/state_purchase_view/28681627" TargetMode="External"/><Relationship Id="rId54" Type="http://schemas.openxmlformats.org/officeDocument/2006/relationships/hyperlink" Target="https://my.zakupki.prom.ua/remote/dispatcher/state_purchase_view/31501243" TargetMode="External"/><Relationship Id="rId70" Type="http://schemas.openxmlformats.org/officeDocument/2006/relationships/hyperlink" Target="https://my.zakupki.prom.ua/remote/dispatcher/state_purchase_view/31225060" TargetMode="External"/><Relationship Id="rId75" Type="http://schemas.openxmlformats.org/officeDocument/2006/relationships/hyperlink" Target="https://my.zakupki.prom.ua/remote/dispatcher/state_purchase_view/30785863" TargetMode="External"/><Relationship Id="rId91" Type="http://schemas.openxmlformats.org/officeDocument/2006/relationships/hyperlink" Target="https://my.zakupki.prom.ua/remote/dispatcher/state_purchase_view/30783688" TargetMode="External"/><Relationship Id="rId96" Type="http://schemas.openxmlformats.org/officeDocument/2006/relationships/hyperlink" Target="https://my.zakupki.prom.ua/remote/dispatcher/state_purchase_view/30351344" TargetMode="External"/><Relationship Id="rId140" Type="http://schemas.openxmlformats.org/officeDocument/2006/relationships/hyperlink" Target="https://my.zakupki.prom.ua/remote/dispatcher/state_purchase_view/28419143" TargetMode="External"/><Relationship Id="rId145" Type="http://schemas.openxmlformats.org/officeDocument/2006/relationships/hyperlink" Target="https://my.zakupki.prom.ua/remote/dispatcher/state_purchase_view/28245821" TargetMode="External"/><Relationship Id="rId161" Type="http://schemas.openxmlformats.org/officeDocument/2006/relationships/hyperlink" Target="https://my.zakupki.prom.ua/remote/dispatcher/state_purchase_view/27788121" TargetMode="External"/><Relationship Id="rId166" Type="http://schemas.openxmlformats.org/officeDocument/2006/relationships/hyperlink" Target="https://my.zakupki.prom.ua/remote/dispatcher/state_purchase_view/26192929" TargetMode="External"/><Relationship Id="rId182" Type="http://schemas.openxmlformats.org/officeDocument/2006/relationships/hyperlink" Target="https://my.zakupki.prom.ua/remote/dispatcher/state_purchase_view/25668248" TargetMode="External"/><Relationship Id="rId187" Type="http://schemas.openxmlformats.org/officeDocument/2006/relationships/hyperlink" Target="https://my.zakupki.prom.ua/remote/dispatcher/state_purchase_view/25334731" TargetMode="External"/><Relationship Id="rId1" Type="http://schemas.openxmlformats.org/officeDocument/2006/relationships/hyperlink" Target="https://my.zakupki.prom.ua/remote/dispatcher/state_purchase_view/33795606" TargetMode="External"/><Relationship Id="rId6" Type="http://schemas.openxmlformats.org/officeDocument/2006/relationships/hyperlink" Target="https://my.zakupki.prom.ua/remote/dispatcher/state_purchase_view/33343186" TargetMode="External"/><Relationship Id="rId23" Type="http://schemas.openxmlformats.org/officeDocument/2006/relationships/hyperlink" Target="https://my.zakupki.prom.ua/remote/dispatcher/state_purchase_view/32362978" TargetMode="External"/><Relationship Id="rId28" Type="http://schemas.openxmlformats.org/officeDocument/2006/relationships/hyperlink" Target="https://my.zakupki.prom.ua/remote/dispatcher/state_purchase_view/31882479" TargetMode="External"/><Relationship Id="rId49" Type="http://schemas.openxmlformats.org/officeDocument/2006/relationships/hyperlink" Target="https://my.zakupki.prom.ua/remote/dispatcher/state_purchase_view/31705133" TargetMode="External"/><Relationship Id="rId114" Type="http://schemas.openxmlformats.org/officeDocument/2006/relationships/hyperlink" Target="https://my.zakupki.prom.ua/remote/dispatcher/state_purchase_view/29244414" TargetMode="External"/><Relationship Id="rId119" Type="http://schemas.openxmlformats.org/officeDocument/2006/relationships/hyperlink" Target="https://my.zakupki.prom.ua/remote/dispatcher/state_purchase_view/28871486" TargetMode="External"/><Relationship Id="rId44" Type="http://schemas.openxmlformats.org/officeDocument/2006/relationships/hyperlink" Target="https://my.zakupki.prom.ua/remote/dispatcher/state_purchase_view/31803984" TargetMode="External"/><Relationship Id="rId60" Type="http://schemas.openxmlformats.org/officeDocument/2006/relationships/hyperlink" Target="https://my.zakupki.prom.ua/remote/dispatcher/state_purchase_view/31405999" TargetMode="External"/><Relationship Id="rId65" Type="http://schemas.openxmlformats.org/officeDocument/2006/relationships/hyperlink" Target="https://my.zakupki.prom.ua/remote/dispatcher/state_purchase_view/31268799" TargetMode="External"/><Relationship Id="rId81" Type="http://schemas.openxmlformats.org/officeDocument/2006/relationships/hyperlink" Target="https://my.zakupki.prom.ua/remote/dispatcher/state_purchase_view/30785710" TargetMode="External"/><Relationship Id="rId86" Type="http://schemas.openxmlformats.org/officeDocument/2006/relationships/hyperlink" Target="https://my.zakupki.prom.ua/remote/dispatcher/state_purchase_view/30785498" TargetMode="External"/><Relationship Id="rId130" Type="http://schemas.openxmlformats.org/officeDocument/2006/relationships/hyperlink" Target="https://my.zakupki.prom.ua/remote/dispatcher/state_purchase_view/28681581" TargetMode="External"/><Relationship Id="rId135" Type="http://schemas.openxmlformats.org/officeDocument/2006/relationships/hyperlink" Target="https://my.zakupki.prom.ua/remote/dispatcher/state_purchase_view/28681281" TargetMode="External"/><Relationship Id="rId151" Type="http://schemas.openxmlformats.org/officeDocument/2006/relationships/hyperlink" Target="https://my.zakupki.prom.ua/remote/dispatcher/state_purchase_view/28245597" TargetMode="External"/><Relationship Id="rId156" Type="http://schemas.openxmlformats.org/officeDocument/2006/relationships/hyperlink" Target="https://my.zakupki.prom.ua/remote/dispatcher/state_purchase_view/28245316" TargetMode="External"/><Relationship Id="rId177" Type="http://schemas.openxmlformats.org/officeDocument/2006/relationships/hyperlink" Target="https://my.zakupki.prom.ua/remote/dispatcher/state_purchase_view/26034843" TargetMode="External"/><Relationship Id="rId198" Type="http://schemas.openxmlformats.org/officeDocument/2006/relationships/hyperlink" Target="https://my.zakupki.prom.ua/remote/dispatcher/state_purchase_view/23450194" TargetMode="External"/><Relationship Id="rId172" Type="http://schemas.openxmlformats.org/officeDocument/2006/relationships/hyperlink" Target="https://my.zakupki.prom.ua/remote/dispatcher/state_purchase_view/26038931" TargetMode="External"/><Relationship Id="rId193" Type="http://schemas.openxmlformats.org/officeDocument/2006/relationships/hyperlink" Target="https://my.zakupki.prom.ua/remote/dispatcher/state_purchase_view/24128616" TargetMode="External"/><Relationship Id="rId13" Type="http://schemas.openxmlformats.org/officeDocument/2006/relationships/hyperlink" Target="https://my.zakupki.prom.ua/remote/dispatcher/state_purchase_view/32997191" TargetMode="External"/><Relationship Id="rId18" Type="http://schemas.openxmlformats.org/officeDocument/2006/relationships/hyperlink" Target="https://my.zakupki.prom.ua/remote/dispatcher/state_purchase_view/32363271" TargetMode="External"/><Relationship Id="rId39" Type="http://schemas.openxmlformats.org/officeDocument/2006/relationships/hyperlink" Target="https://my.zakupki.prom.ua/remote/dispatcher/state_purchase_view/31848378" TargetMode="External"/><Relationship Id="rId109" Type="http://schemas.openxmlformats.org/officeDocument/2006/relationships/hyperlink" Target="https://my.zakupki.prom.ua/remote/dispatcher/state_purchase_view/29543012" TargetMode="External"/><Relationship Id="rId34" Type="http://schemas.openxmlformats.org/officeDocument/2006/relationships/hyperlink" Target="https://my.zakupki.prom.ua/remote/dispatcher/state_purchase_view/31849804" TargetMode="External"/><Relationship Id="rId50" Type="http://schemas.openxmlformats.org/officeDocument/2006/relationships/hyperlink" Target="https://my.zakupki.prom.ua/remote/dispatcher/state_purchase_view/31652444" TargetMode="External"/><Relationship Id="rId55" Type="http://schemas.openxmlformats.org/officeDocument/2006/relationships/hyperlink" Target="https://my.zakupki.prom.ua/remote/dispatcher/state_purchase_view/31501153" TargetMode="External"/><Relationship Id="rId76" Type="http://schemas.openxmlformats.org/officeDocument/2006/relationships/hyperlink" Target="https://my.zakupki.prom.ua/remote/dispatcher/state_purchase_view/30785841" TargetMode="External"/><Relationship Id="rId97" Type="http://schemas.openxmlformats.org/officeDocument/2006/relationships/hyperlink" Target="https://my.zakupki.prom.ua/remote/dispatcher/state_purchase_view/30350702" TargetMode="External"/><Relationship Id="rId104" Type="http://schemas.openxmlformats.org/officeDocument/2006/relationships/hyperlink" Target="https://my.zakupki.prom.ua/remote/dispatcher/state_purchase_view/29664441" TargetMode="External"/><Relationship Id="rId120" Type="http://schemas.openxmlformats.org/officeDocument/2006/relationships/hyperlink" Target="https://my.zakupki.prom.ua/remote/dispatcher/state_purchase_view/28871191" TargetMode="External"/><Relationship Id="rId125" Type="http://schemas.openxmlformats.org/officeDocument/2006/relationships/hyperlink" Target="https://my.zakupki.prom.ua/remote/dispatcher/state_purchase_view/28681719" TargetMode="External"/><Relationship Id="rId141" Type="http://schemas.openxmlformats.org/officeDocument/2006/relationships/hyperlink" Target="https://my.zakupki.prom.ua/remote/dispatcher/state_purchase_view/28310834" TargetMode="External"/><Relationship Id="rId146" Type="http://schemas.openxmlformats.org/officeDocument/2006/relationships/hyperlink" Target="https://my.zakupki.prom.ua/remote/dispatcher/state_purchase_view/28245761" TargetMode="External"/><Relationship Id="rId167" Type="http://schemas.openxmlformats.org/officeDocument/2006/relationships/hyperlink" Target="https://my.zakupki.prom.ua/remote/dispatcher/state_purchase_view/26111260" TargetMode="External"/><Relationship Id="rId188" Type="http://schemas.openxmlformats.org/officeDocument/2006/relationships/hyperlink" Target="https://my.zakupki.prom.ua/remote/dispatcher/state_purchase_view/25332624" TargetMode="External"/><Relationship Id="rId7" Type="http://schemas.openxmlformats.org/officeDocument/2006/relationships/hyperlink" Target="https://my.zakupki.prom.ua/remote/dispatcher/state_purchase_view/33267994" TargetMode="External"/><Relationship Id="rId71" Type="http://schemas.openxmlformats.org/officeDocument/2006/relationships/hyperlink" Target="https://my.zakupki.prom.ua/remote/dispatcher/state_purchase_view/31026973" TargetMode="External"/><Relationship Id="rId92" Type="http://schemas.openxmlformats.org/officeDocument/2006/relationships/hyperlink" Target="https://my.zakupki.prom.ua/remote/dispatcher/state_purchase_view/30689749" TargetMode="External"/><Relationship Id="rId162" Type="http://schemas.openxmlformats.org/officeDocument/2006/relationships/hyperlink" Target="https://my.zakupki.prom.ua/remote/dispatcher/state_purchase_view/27661289" TargetMode="External"/><Relationship Id="rId183" Type="http://schemas.openxmlformats.org/officeDocument/2006/relationships/hyperlink" Target="https://my.zakupki.prom.ua/remote/dispatcher/state_purchase_view/25668182" TargetMode="External"/><Relationship Id="rId2" Type="http://schemas.openxmlformats.org/officeDocument/2006/relationships/hyperlink" Target="https://my.zakupki.prom.ua/remote/dispatcher/state_purchase_view/33430855" TargetMode="External"/><Relationship Id="rId29" Type="http://schemas.openxmlformats.org/officeDocument/2006/relationships/hyperlink" Target="https://my.zakupki.prom.ua/remote/dispatcher/state_purchase_view/31850995" TargetMode="External"/><Relationship Id="rId24" Type="http://schemas.openxmlformats.org/officeDocument/2006/relationships/hyperlink" Target="https://my.zakupki.prom.ua/remote/dispatcher/state_purchase_view/32362899" TargetMode="External"/><Relationship Id="rId40" Type="http://schemas.openxmlformats.org/officeDocument/2006/relationships/hyperlink" Target="https://my.zakupki.prom.ua/remote/dispatcher/state_purchase_view/31847788" TargetMode="External"/><Relationship Id="rId45" Type="http://schemas.openxmlformats.org/officeDocument/2006/relationships/hyperlink" Target="https://my.zakupki.prom.ua/remote/dispatcher/state_purchase_view/31753594" TargetMode="External"/><Relationship Id="rId66" Type="http://schemas.openxmlformats.org/officeDocument/2006/relationships/hyperlink" Target="https://my.zakupki.prom.ua/remote/dispatcher/state_purchase_view/31268795" TargetMode="External"/><Relationship Id="rId87" Type="http://schemas.openxmlformats.org/officeDocument/2006/relationships/hyperlink" Target="https://my.zakupki.prom.ua/remote/dispatcher/state_purchase_view/30785458" TargetMode="External"/><Relationship Id="rId110" Type="http://schemas.openxmlformats.org/officeDocument/2006/relationships/hyperlink" Target="https://my.zakupki.prom.ua/remote/dispatcher/state_purchase_view/29542878" TargetMode="External"/><Relationship Id="rId115" Type="http://schemas.openxmlformats.org/officeDocument/2006/relationships/hyperlink" Target="https://my.zakupki.prom.ua/remote/dispatcher/state_purchase_view/29026674" TargetMode="External"/><Relationship Id="rId131" Type="http://schemas.openxmlformats.org/officeDocument/2006/relationships/hyperlink" Target="https://my.zakupki.prom.ua/remote/dispatcher/state_purchase_view/28681507" TargetMode="External"/><Relationship Id="rId136" Type="http://schemas.openxmlformats.org/officeDocument/2006/relationships/hyperlink" Target="https://my.zakupki.prom.ua/remote/dispatcher/state_purchase_view/28680756" TargetMode="External"/><Relationship Id="rId157" Type="http://schemas.openxmlformats.org/officeDocument/2006/relationships/hyperlink" Target="https://my.zakupki.prom.ua/remote/dispatcher/state_purchase_view/28169258" TargetMode="External"/><Relationship Id="rId178" Type="http://schemas.openxmlformats.org/officeDocument/2006/relationships/hyperlink" Target="https://my.zakupki.prom.ua/remote/dispatcher/state_purchase_view/26034428" TargetMode="External"/><Relationship Id="rId61" Type="http://schemas.openxmlformats.org/officeDocument/2006/relationships/hyperlink" Target="https://my.zakupki.prom.ua/remote/dispatcher/state_purchase_view/31405968" TargetMode="External"/><Relationship Id="rId82" Type="http://schemas.openxmlformats.org/officeDocument/2006/relationships/hyperlink" Target="https://my.zakupki.prom.ua/remote/dispatcher/state_purchase_view/30785645" TargetMode="External"/><Relationship Id="rId152" Type="http://schemas.openxmlformats.org/officeDocument/2006/relationships/hyperlink" Target="https://my.zakupki.prom.ua/remote/dispatcher/state_purchase_view/28245575" TargetMode="External"/><Relationship Id="rId173" Type="http://schemas.openxmlformats.org/officeDocument/2006/relationships/hyperlink" Target="https://my.zakupki.prom.ua/remote/dispatcher/state_purchase_view/26038396" TargetMode="External"/><Relationship Id="rId194" Type="http://schemas.openxmlformats.org/officeDocument/2006/relationships/hyperlink" Target="https://my.zakupki.prom.ua/remote/dispatcher/state_purchase_view/24122034" TargetMode="External"/><Relationship Id="rId199" Type="http://schemas.openxmlformats.org/officeDocument/2006/relationships/hyperlink" Target="https://my.zakupki.prom.ua/remote/dispatcher/state_purchase_view/23387598" TargetMode="External"/><Relationship Id="rId19" Type="http://schemas.openxmlformats.org/officeDocument/2006/relationships/hyperlink" Target="https://my.zakupki.prom.ua/remote/dispatcher/state_purchase_view/32363231" TargetMode="External"/><Relationship Id="rId14" Type="http://schemas.openxmlformats.org/officeDocument/2006/relationships/hyperlink" Target="https://my.zakupki.prom.ua/remote/dispatcher/state_purchase_view/32877465" TargetMode="External"/><Relationship Id="rId30" Type="http://schemas.openxmlformats.org/officeDocument/2006/relationships/hyperlink" Target="https://my.zakupki.prom.ua/remote/dispatcher/state_purchase_view/31850697" TargetMode="External"/><Relationship Id="rId35" Type="http://schemas.openxmlformats.org/officeDocument/2006/relationships/hyperlink" Target="https://my.zakupki.prom.ua/remote/dispatcher/state_purchase_view/31849684" TargetMode="External"/><Relationship Id="rId56" Type="http://schemas.openxmlformats.org/officeDocument/2006/relationships/hyperlink" Target="https://my.zakupki.prom.ua/remote/dispatcher/state_purchase_view/31500612" TargetMode="External"/><Relationship Id="rId77" Type="http://schemas.openxmlformats.org/officeDocument/2006/relationships/hyperlink" Target="https://my.zakupki.prom.ua/remote/dispatcher/state_purchase_view/30785811" TargetMode="External"/><Relationship Id="rId100" Type="http://schemas.openxmlformats.org/officeDocument/2006/relationships/hyperlink" Target="https://my.zakupki.prom.ua/remote/dispatcher/state_purchase_view/29860569" TargetMode="External"/><Relationship Id="rId105" Type="http://schemas.openxmlformats.org/officeDocument/2006/relationships/hyperlink" Target="https://my.zakupki.prom.ua/remote/dispatcher/state_purchase_view/29582737" TargetMode="External"/><Relationship Id="rId126" Type="http://schemas.openxmlformats.org/officeDocument/2006/relationships/hyperlink" Target="https://my.zakupki.prom.ua/remote/dispatcher/state_purchase_view/28681699" TargetMode="External"/><Relationship Id="rId147" Type="http://schemas.openxmlformats.org/officeDocument/2006/relationships/hyperlink" Target="https://my.zakupki.prom.ua/remote/dispatcher/state_purchase_view/28245729" TargetMode="External"/><Relationship Id="rId168" Type="http://schemas.openxmlformats.org/officeDocument/2006/relationships/hyperlink" Target="https://my.zakupki.prom.ua/remote/dispatcher/state_purchase_view/26040187" TargetMode="External"/><Relationship Id="rId8" Type="http://schemas.openxmlformats.org/officeDocument/2006/relationships/hyperlink" Target="https://my.zakupki.prom.ua/remote/dispatcher/state_purchase_view/33267714" TargetMode="External"/><Relationship Id="rId51" Type="http://schemas.openxmlformats.org/officeDocument/2006/relationships/hyperlink" Target="https://my.zakupki.prom.ua/remote/dispatcher/state_purchase_view/31601750" TargetMode="External"/><Relationship Id="rId72" Type="http://schemas.openxmlformats.org/officeDocument/2006/relationships/hyperlink" Target="https://my.zakupki.prom.ua/remote/dispatcher/state_purchase_view/31026537" TargetMode="External"/><Relationship Id="rId93" Type="http://schemas.openxmlformats.org/officeDocument/2006/relationships/hyperlink" Target="https://my.zakupki.prom.ua/remote/dispatcher/state_purchase_view/30644255" TargetMode="External"/><Relationship Id="rId98" Type="http://schemas.openxmlformats.org/officeDocument/2006/relationships/hyperlink" Target="https://my.zakupki.prom.ua/remote/dispatcher/state_purchase_view/30270525" TargetMode="External"/><Relationship Id="rId121" Type="http://schemas.openxmlformats.org/officeDocument/2006/relationships/hyperlink" Target="https://my.zakupki.prom.ua/remote/dispatcher/state_purchase_view/28833549" TargetMode="External"/><Relationship Id="rId142" Type="http://schemas.openxmlformats.org/officeDocument/2006/relationships/hyperlink" Target="https://my.zakupki.prom.ua/remote/dispatcher/state_purchase_view/28310811" TargetMode="External"/><Relationship Id="rId163" Type="http://schemas.openxmlformats.org/officeDocument/2006/relationships/hyperlink" Target="https://my.zakupki.prom.ua/remote/dispatcher/state_purchase_view/27659894" TargetMode="External"/><Relationship Id="rId184" Type="http://schemas.openxmlformats.org/officeDocument/2006/relationships/hyperlink" Target="https://my.zakupki.prom.ua/remote/dispatcher/state_purchase_view/25667800" TargetMode="External"/><Relationship Id="rId189" Type="http://schemas.openxmlformats.org/officeDocument/2006/relationships/hyperlink" Target="https://my.zakupki.prom.ua/remote/dispatcher/state_purchase_view/25045684" TargetMode="External"/><Relationship Id="rId3" Type="http://schemas.openxmlformats.org/officeDocument/2006/relationships/hyperlink" Target="https://my.zakupki.prom.ua/remote/dispatcher/state_purchase_view/33429773" TargetMode="External"/><Relationship Id="rId25" Type="http://schemas.openxmlformats.org/officeDocument/2006/relationships/hyperlink" Target="https://my.zakupki.prom.ua/remote/dispatcher/state_purchase_view/32362777" TargetMode="External"/><Relationship Id="rId46" Type="http://schemas.openxmlformats.org/officeDocument/2006/relationships/hyperlink" Target="https://my.zakupki.prom.ua/remote/dispatcher/state_purchase_view/31749638" TargetMode="External"/><Relationship Id="rId67" Type="http://schemas.openxmlformats.org/officeDocument/2006/relationships/hyperlink" Target="https://my.zakupki.prom.ua/remote/dispatcher/state_purchase_view/31268794" TargetMode="External"/><Relationship Id="rId116" Type="http://schemas.openxmlformats.org/officeDocument/2006/relationships/hyperlink" Target="https://my.zakupki.prom.ua/remote/dispatcher/state_purchase_view/28909992" TargetMode="External"/><Relationship Id="rId137" Type="http://schemas.openxmlformats.org/officeDocument/2006/relationships/hyperlink" Target="https://my.zakupki.prom.ua/remote/dispatcher/state_purchase_view/28645602" TargetMode="External"/><Relationship Id="rId158" Type="http://schemas.openxmlformats.org/officeDocument/2006/relationships/hyperlink" Target="https://my.zakupki.prom.ua/remote/dispatcher/state_purchase_view/28125482" TargetMode="External"/><Relationship Id="rId20" Type="http://schemas.openxmlformats.org/officeDocument/2006/relationships/hyperlink" Target="https://my.zakupki.prom.ua/remote/dispatcher/state_purchase_view/32363190" TargetMode="External"/><Relationship Id="rId41" Type="http://schemas.openxmlformats.org/officeDocument/2006/relationships/hyperlink" Target="https://my.zakupki.prom.ua/remote/dispatcher/state_purchase_view/31847563" TargetMode="External"/><Relationship Id="rId62" Type="http://schemas.openxmlformats.org/officeDocument/2006/relationships/hyperlink" Target="https://my.zakupki.prom.ua/remote/dispatcher/state_purchase_view/31405929" TargetMode="External"/><Relationship Id="rId83" Type="http://schemas.openxmlformats.org/officeDocument/2006/relationships/hyperlink" Target="https://my.zakupki.prom.ua/remote/dispatcher/state_purchase_view/30785602" TargetMode="External"/><Relationship Id="rId88" Type="http://schemas.openxmlformats.org/officeDocument/2006/relationships/hyperlink" Target="https://my.zakupki.prom.ua/remote/dispatcher/state_purchase_view/30785418" TargetMode="External"/><Relationship Id="rId111" Type="http://schemas.openxmlformats.org/officeDocument/2006/relationships/hyperlink" Target="https://my.zakupki.prom.ua/remote/dispatcher/state_purchase_view/29542328" TargetMode="External"/><Relationship Id="rId132" Type="http://schemas.openxmlformats.org/officeDocument/2006/relationships/hyperlink" Target="https://my.zakupki.prom.ua/remote/dispatcher/state_purchase_view/28681457" TargetMode="External"/><Relationship Id="rId153" Type="http://schemas.openxmlformats.org/officeDocument/2006/relationships/hyperlink" Target="https://my.zakupki.prom.ua/remote/dispatcher/state_purchase_view/28245535" TargetMode="External"/><Relationship Id="rId174" Type="http://schemas.openxmlformats.org/officeDocument/2006/relationships/hyperlink" Target="https://my.zakupki.prom.ua/remote/dispatcher/state_purchase_view/26037904" TargetMode="External"/><Relationship Id="rId179" Type="http://schemas.openxmlformats.org/officeDocument/2006/relationships/hyperlink" Target="https://my.zakupki.prom.ua/remote/dispatcher/state_purchase_view/26033970" TargetMode="External"/><Relationship Id="rId195" Type="http://schemas.openxmlformats.org/officeDocument/2006/relationships/hyperlink" Target="https://my.zakupki.prom.ua/remote/dispatcher/state_purchase_view/23767911" TargetMode="External"/><Relationship Id="rId190" Type="http://schemas.openxmlformats.org/officeDocument/2006/relationships/hyperlink" Target="https://my.zakupki.prom.ua/remote/dispatcher/state_purchase_view/25003724" TargetMode="External"/><Relationship Id="rId15" Type="http://schemas.openxmlformats.org/officeDocument/2006/relationships/hyperlink" Target="https://my.zakupki.prom.ua/remote/dispatcher/state_purchase_view/32753718" TargetMode="External"/><Relationship Id="rId36" Type="http://schemas.openxmlformats.org/officeDocument/2006/relationships/hyperlink" Target="https://my.zakupki.prom.ua/remote/dispatcher/state_purchase_view/31849588" TargetMode="External"/><Relationship Id="rId57" Type="http://schemas.openxmlformats.org/officeDocument/2006/relationships/hyperlink" Target="https://my.zakupki.prom.ua/remote/dispatcher/state_purchase_view/31500596" TargetMode="External"/><Relationship Id="rId106" Type="http://schemas.openxmlformats.org/officeDocument/2006/relationships/hyperlink" Target="https://my.zakupki.prom.ua/remote/dispatcher/state_purchase_view/29544314" TargetMode="External"/><Relationship Id="rId127" Type="http://schemas.openxmlformats.org/officeDocument/2006/relationships/hyperlink" Target="https://my.zakupki.prom.ua/remote/dispatcher/state_purchase_view/28681665" TargetMode="External"/><Relationship Id="rId10" Type="http://schemas.openxmlformats.org/officeDocument/2006/relationships/hyperlink" Target="https://my.zakupki.prom.ua/remote/dispatcher/state_purchase_view/33185725" TargetMode="External"/><Relationship Id="rId31" Type="http://schemas.openxmlformats.org/officeDocument/2006/relationships/hyperlink" Target="https://my.zakupki.prom.ua/remote/dispatcher/state_purchase_view/31850501" TargetMode="External"/><Relationship Id="rId52" Type="http://schemas.openxmlformats.org/officeDocument/2006/relationships/hyperlink" Target="https://my.zakupki.prom.ua/remote/dispatcher/state_purchase_view/31601056" TargetMode="External"/><Relationship Id="rId73" Type="http://schemas.openxmlformats.org/officeDocument/2006/relationships/hyperlink" Target="https://my.zakupki.prom.ua/remote/dispatcher/state_purchase_view/30979410" TargetMode="External"/><Relationship Id="rId78" Type="http://schemas.openxmlformats.org/officeDocument/2006/relationships/hyperlink" Target="https://my.zakupki.prom.ua/remote/dispatcher/state_purchase_view/30785792" TargetMode="External"/><Relationship Id="rId94" Type="http://schemas.openxmlformats.org/officeDocument/2006/relationships/hyperlink" Target="https://my.zakupki.prom.ua/remote/dispatcher/state_purchase_view/30644036" TargetMode="External"/><Relationship Id="rId99" Type="http://schemas.openxmlformats.org/officeDocument/2006/relationships/hyperlink" Target="https://my.zakupki.prom.ua/remote/dispatcher/state_purchase_view/30229256" TargetMode="External"/><Relationship Id="rId101" Type="http://schemas.openxmlformats.org/officeDocument/2006/relationships/hyperlink" Target="https://my.zakupki.prom.ua/remote/dispatcher/state_purchase_view/29810079" TargetMode="External"/><Relationship Id="rId122" Type="http://schemas.openxmlformats.org/officeDocument/2006/relationships/hyperlink" Target="https://my.zakupki.prom.ua/remote/dispatcher/state_purchase_view/28815632" TargetMode="External"/><Relationship Id="rId143" Type="http://schemas.openxmlformats.org/officeDocument/2006/relationships/hyperlink" Target="https://my.zakupki.prom.ua/remote/dispatcher/state_purchase_view/28281742" TargetMode="External"/><Relationship Id="rId148" Type="http://schemas.openxmlformats.org/officeDocument/2006/relationships/hyperlink" Target="https://my.zakupki.prom.ua/remote/dispatcher/state_purchase_view/28245723" TargetMode="External"/><Relationship Id="rId164" Type="http://schemas.openxmlformats.org/officeDocument/2006/relationships/hyperlink" Target="https://my.zakupki.prom.ua/remote/dispatcher/state_purchase_view/27381802" TargetMode="External"/><Relationship Id="rId169" Type="http://schemas.openxmlformats.org/officeDocument/2006/relationships/hyperlink" Target="https://my.zakupki.prom.ua/remote/dispatcher/state_purchase_view/26039627" TargetMode="External"/><Relationship Id="rId185" Type="http://schemas.openxmlformats.org/officeDocument/2006/relationships/hyperlink" Target="https://my.zakupki.prom.ua/remote/dispatcher/state_purchase_view/25406590" TargetMode="External"/><Relationship Id="rId4" Type="http://schemas.openxmlformats.org/officeDocument/2006/relationships/hyperlink" Target="https://my.zakupki.prom.ua/remote/dispatcher/state_purchase_view/33343609" TargetMode="External"/><Relationship Id="rId9" Type="http://schemas.openxmlformats.org/officeDocument/2006/relationships/hyperlink" Target="https://my.zakupki.prom.ua/remote/dispatcher/state_purchase_view/33266897" TargetMode="External"/><Relationship Id="rId180" Type="http://schemas.openxmlformats.org/officeDocument/2006/relationships/hyperlink" Target="https://my.zakupki.prom.ua/remote/dispatcher/state_purchase_view/26030562" TargetMode="External"/><Relationship Id="rId26" Type="http://schemas.openxmlformats.org/officeDocument/2006/relationships/hyperlink" Target="https://my.zakupki.prom.ua/remote/dispatcher/state_purchase_view/32362691" TargetMode="External"/><Relationship Id="rId47" Type="http://schemas.openxmlformats.org/officeDocument/2006/relationships/hyperlink" Target="https://my.zakupki.prom.ua/remote/dispatcher/state_purchase_view/31748588" TargetMode="External"/><Relationship Id="rId68" Type="http://schemas.openxmlformats.org/officeDocument/2006/relationships/hyperlink" Target="https://my.zakupki.prom.ua/remote/dispatcher/state_purchase_view/31268792" TargetMode="External"/><Relationship Id="rId89" Type="http://schemas.openxmlformats.org/officeDocument/2006/relationships/hyperlink" Target="https://my.zakupki.prom.ua/remote/dispatcher/state_purchase_view/30784662" TargetMode="External"/><Relationship Id="rId112" Type="http://schemas.openxmlformats.org/officeDocument/2006/relationships/hyperlink" Target="https://my.zakupki.prom.ua/remote/dispatcher/state_purchase_view/29425589" TargetMode="External"/><Relationship Id="rId133" Type="http://schemas.openxmlformats.org/officeDocument/2006/relationships/hyperlink" Target="https://my.zakupki.prom.ua/remote/dispatcher/state_purchase_view/28681371" TargetMode="External"/><Relationship Id="rId154" Type="http://schemas.openxmlformats.org/officeDocument/2006/relationships/hyperlink" Target="https://my.zakupki.prom.ua/remote/dispatcher/state_purchase_view/28245466" TargetMode="External"/><Relationship Id="rId175" Type="http://schemas.openxmlformats.org/officeDocument/2006/relationships/hyperlink" Target="https://my.zakupki.prom.ua/remote/dispatcher/state_purchase_view/2603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0"/>
  <sheetViews>
    <sheetView tabSelected="1" workbookViewId="0">
      <pane ySplit="1" topLeftCell="A38" activePane="bottomLeft" state="frozen"/>
      <selection pane="bottomLeft" activeCell="I1" sqref="I1:J1048576"/>
    </sheetView>
  </sheetViews>
  <sheetFormatPr defaultColWidth="11.42578125" defaultRowHeight="15" x14ac:dyDescent="0.25"/>
  <cols>
    <col min="1" max="1" width="5"/>
    <col min="2" max="2" width="25"/>
    <col min="3" max="3" width="14.140625" customWidth="1"/>
    <col min="4" max="4" width="46.28515625" customWidth="1"/>
    <col min="5" max="5" width="27.85546875" customWidth="1"/>
    <col min="9" max="9" width="35" style="9"/>
    <col min="10" max="10" width="30" style="9"/>
    <col min="11" max="11" width="10"/>
    <col min="12" max="12" width="20"/>
    <col min="13" max="14" width="15"/>
  </cols>
  <sheetData>
    <row r="1" spans="1:14" s="9" customFormat="1" ht="39.75" thickBot="1" x14ac:dyDescent="0.3">
      <c r="A1" s="7" t="s">
        <v>215</v>
      </c>
      <c r="B1" s="6" t="s">
        <v>193</v>
      </c>
      <c r="C1" s="6" t="s">
        <v>194</v>
      </c>
      <c r="D1" s="6" t="s">
        <v>211</v>
      </c>
      <c r="E1" s="6" t="s">
        <v>212</v>
      </c>
      <c r="F1" s="6" t="s">
        <v>214</v>
      </c>
      <c r="G1" s="6" t="s">
        <v>203</v>
      </c>
      <c r="H1" s="6" t="s">
        <v>204</v>
      </c>
      <c r="I1" s="6" t="s">
        <v>213</v>
      </c>
      <c r="J1" s="6" t="s">
        <v>209</v>
      </c>
      <c r="K1" s="6" t="s">
        <v>199</v>
      </c>
      <c r="L1" s="6" t="s">
        <v>207</v>
      </c>
      <c r="M1" s="6" t="s">
        <v>202</v>
      </c>
      <c r="N1" s="8" t="s">
        <v>208</v>
      </c>
    </row>
    <row r="2" spans="1:14" ht="77.25" x14ac:dyDescent="0.25">
      <c r="A2" s="3">
        <v>1</v>
      </c>
      <c r="B2" s="2" t="str">
        <f>HYPERLINK("https://my.zakupki.prom.ua/remote/dispatcher/state_purchase_view/33795606", "UA-2021-12-28-010189-c")</f>
        <v>UA-2021-12-28-010189-c</v>
      </c>
      <c r="C2" s="2" t="s">
        <v>201</v>
      </c>
      <c r="D2" s="10" t="s">
        <v>216</v>
      </c>
      <c r="E2" s="10" t="s">
        <v>217</v>
      </c>
      <c r="F2" s="5">
        <v>14570.4</v>
      </c>
      <c r="G2" s="5">
        <v>14570.4</v>
      </c>
      <c r="H2" s="1" t="s">
        <v>201</v>
      </c>
      <c r="I2" s="11" t="s">
        <v>219</v>
      </c>
      <c r="J2" s="11" t="s">
        <v>200</v>
      </c>
      <c r="K2" s="4">
        <v>44558</v>
      </c>
      <c r="L2" s="1" t="s">
        <v>210</v>
      </c>
      <c r="M2" s="1" t="s">
        <v>145</v>
      </c>
      <c r="N2" s="5">
        <v>14570.4</v>
      </c>
    </row>
    <row r="3" spans="1:14" ht="77.25" x14ac:dyDescent="0.25">
      <c r="A3" s="3">
        <v>2</v>
      </c>
      <c r="B3" s="2" t="str">
        <f>HYPERLINK("https://my.zakupki.prom.ua/remote/dispatcher/state_purchase_view/33430855", "UA-2021-12-20-021614-c")</f>
        <v>UA-2021-12-20-021614-c</v>
      </c>
      <c r="C3" s="2" t="s">
        <v>201</v>
      </c>
      <c r="D3" s="10" t="s">
        <v>216</v>
      </c>
      <c r="E3" s="10" t="s">
        <v>217</v>
      </c>
      <c r="F3" s="5">
        <v>14000</v>
      </c>
      <c r="G3" s="5">
        <v>14000</v>
      </c>
      <c r="H3" s="1" t="s">
        <v>201</v>
      </c>
      <c r="I3" s="11" t="s">
        <v>220</v>
      </c>
      <c r="J3" s="11" t="s">
        <v>200</v>
      </c>
      <c r="K3" s="4">
        <v>44550</v>
      </c>
      <c r="L3" s="1" t="s">
        <v>210</v>
      </c>
      <c r="M3" s="1" t="s">
        <v>137</v>
      </c>
      <c r="N3" s="5">
        <v>14000</v>
      </c>
    </row>
    <row r="4" spans="1:14" ht="77.25" x14ac:dyDescent="0.25">
      <c r="A4" s="3">
        <v>3</v>
      </c>
      <c r="B4" s="2" t="str">
        <f>HYPERLINK("https://my.zakupki.prom.ua/remote/dispatcher/state_purchase_view/33429773", "UA-2021-12-20-021282-c")</f>
        <v>UA-2021-12-20-021282-c</v>
      </c>
      <c r="C4" s="2" t="s">
        <v>201</v>
      </c>
      <c r="D4" s="10" t="s">
        <v>216</v>
      </c>
      <c r="E4" s="10" t="s">
        <v>217</v>
      </c>
      <c r="F4" s="5">
        <v>28000</v>
      </c>
      <c r="G4" s="5">
        <v>28000</v>
      </c>
      <c r="H4" s="1" t="s">
        <v>201</v>
      </c>
      <c r="I4" s="11" t="s">
        <v>221</v>
      </c>
      <c r="J4" s="11" t="s">
        <v>200</v>
      </c>
      <c r="K4" s="4">
        <v>44550</v>
      </c>
      <c r="L4" s="1" t="s">
        <v>210</v>
      </c>
      <c r="M4" s="1" t="s">
        <v>138</v>
      </c>
      <c r="N4" s="5">
        <v>28000</v>
      </c>
    </row>
    <row r="5" spans="1:14" ht="77.25" x14ac:dyDescent="0.25">
      <c r="A5" s="3">
        <v>4</v>
      </c>
      <c r="B5" s="2" t="str">
        <f>HYPERLINK("https://my.zakupki.prom.ua/remote/dispatcher/state_purchase_view/33343609", "UA-2021-12-17-022119-c")</f>
        <v>UA-2021-12-17-022119-c</v>
      </c>
      <c r="C5" s="2" t="s">
        <v>201</v>
      </c>
      <c r="D5" s="10" t="s">
        <v>216</v>
      </c>
      <c r="E5" s="10" t="s">
        <v>217</v>
      </c>
      <c r="F5" s="5">
        <v>47160</v>
      </c>
      <c r="G5" s="5">
        <v>47160</v>
      </c>
      <c r="H5" s="1" t="s">
        <v>201</v>
      </c>
      <c r="I5" s="11" t="s">
        <v>222</v>
      </c>
      <c r="J5" s="11" t="s">
        <v>200</v>
      </c>
      <c r="K5" s="4">
        <v>44547</v>
      </c>
      <c r="L5" s="1" t="s">
        <v>210</v>
      </c>
      <c r="M5" s="1" t="s">
        <v>107</v>
      </c>
      <c r="N5" s="5">
        <v>47160</v>
      </c>
    </row>
    <row r="6" spans="1:14" ht="77.25" x14ac:dyDescent="0.25">
      <c r="A6" s="3">
        <v>5</v>
      </c>
      <c r="B6" s="2" t="str">
        <f>HYPERLINK("https://my.zakupki.prom.ua/remote/dispatcher/state_purchase_view/33343352", "UA-2021-12-17-022044-c")</f>
        <v>UA-2021-12-17-022044-c</v>
      </c>
      <c r="C6" s="2" t="s">
        <v>201</v>
      </c>
      <c r="D6" s="10" t="s">
        <v>216</v>
      </c>
      <c r="E6" s="10" t="s">
        <v>217</v>
      </c>
      <c r="F6" s="5">
        <v>33780</v>
      </c>
      <c r="G6" s="5">
        <v>33780</v>
      </c>
      <c r="H6" s="1" t="s">
        <v>201</v>
      </c>
      <c r="I6" s="11" t="s">
        <v>223</v>
      </c>
      <c r="J6" s="11" t="s">
        <v>200</v>
      </c>
      <c r="K6" s="4">
        <v>44547</v>
      </c>
      <c r="L6" s="1" t="s">
        <v>210</v>
      </c>
      <c r="M6" s="1" t="s">
        <v>106</v>
      </c>
      <c r="N6" s="5">
        <v>33780</v>
      </c>
    </row>
    <row r="7" spans="1:14" ht="77.25" x14ac:dyDescent="0.25">
      <c r="A7" s="3">
        <v>6</v>
      </c>
      <c r="B7" s="2" t="str">
        <f>HYPERLINK("https://my.zakupki.prom.ua/remote/dispatcher/state_purchase_view/33343186", "UA-2021-12-17-021978-c")</f>
        <v>UA-2021-12-17-021978-c</v>
      </c>
      <c r="C7" s="2" t="s">
        <v>201</v>
      </c>
      <c r="D7" s="10" t="s">
        <v>216</v>
      </c>
      <c r="E7" s="10" t="s">
        <v>217</v>
      </c>
      <c r="F7" s="5">
        <v>2199</v>
      </c>
      <c r="G7" s="5">
        <v>2199</v>
      </c>
      <c r="H7" s="1" t="s">
        <v>201</v>
      </c>
      <c r="I7" s="11" t="s">
        <v>224</v>
      </c>
      <c r="J7" s="11" t="s">
        <v>200</v>
      </c>
      <c r="K7" s="4">
        <v>44547</v>
      </c>
      <c r="L7" s="1" t="s">
        <v>210</v>
      </c>
      <c r="M7" s="1" t="s">
        <v>105</v>
      </c>
      <c r="N7" s="5">
        <v>2199</v>
      </c>
    </row>
    <row r="8" spans="1:14" ht="77.25" x14ac:dyDescent="0.25">
      <c r="A8" s="3">
        <v>7</v>
      </c>
      <c r="B8" s="2" t="str">
        <f>HYPERLINK("https://my.zakupki.prom.ua/remote/dispatcher/state_purchase_view/33267994", "UA-2021-12-16-023713-c")</f>
        <v>UA-2021-12-16-023713-c</v>
      </c>
      <c r="C8" s="2" t="s">
        <v>201</v>
      </c>
      <c r="D8" s="10" t="s">
        <v>216</v>
      </c>
      <c r="E8" s="10" t="s">
        <v>217</v>
      </c>
      <c r="F8" s="5">
        <v>16999</v>
      </c>
      <c r="G8" s="5">
        <v>16999</v>
      </c>
      <c r="H8" s="1" t="s">
        <v>201</v>
      </c>
      <c r="I8" s="11" t="s">
        <v>225</v>
      </c>
      <c r="J8" s="11" t="s">
        <v>200</v>
      </c>
      <c r="K8" s="4">
        <v>44546</v>
      </c>
      <c r="L8" s="1" t="s">
        <v>210</v>
      </c>
      <c r="M8" s="1" t="s">
        <v>98</v>
      </c>
      <c r="N8" s="5">
        <v>16999</v>
      </c>
    </row>
    <row r="9" spans="1:14" ht="77.25" x14ac:dyDescent="0.25">
      <c r="A9" s="3">
        <v>8</v>
      </c>
      <c r="B9" s="2" t="str">
        <f>HYPERLINK("https://my.zakupki.prom.ua/remote/dispatcher/state_purchase_view/33267714", "UA-2021-12-16-023640-c")</f>
        <v>UA-2021-12-16-023640-c</v>
      </c>
      <c r="C9" s="2" t="s">
        <v>201</v>
      </c>
      <c r="D9" s="10" t="s">
        <v>216</v>
      </c>
      <c r="E9" s="10" t="s">
        <v>217</v>
      </c>
      <c r="F9" s="5">
        <v>37662</v>
      </c>
      <c r="G9" s="5">
        <v>37662</v>
      </c>
      <c r="H9" s="1" t="s">
        <v>201</v>
      </c>
      <c r="I9" s="11" t="s">
        <v>226</v>
      </c>
      <c r="J9" s="11" t="s">
        <v>200</v>
      </c>
      <c r="K9" s="4">
        <v>44546</v>
      </c>
      <c r="L9" s="1" t="s">
        <v>210</v>
      </c>
      <c r="M9" s="1" t="s">
        <v>97</v>
      </c>
      <c r="N9" s="5">
        <v>37662</v>
      </c>
    </row>
    <row r="10" spans="1:14" ht="77.25" x14ac:dyDescent="0.25">
      <c r="A10" s="3">
        <v>9</v>
      </c>
      <c r="B10" s="2" t="str">
        <f>HYPERLINK("https://my.zakupki.prom.ua/remote/dispatcher/state_purchase_view/33266897", "UA-2021-12-16-023425-c")</f>
        <v>UA-2021-12-16-023425-c</v>
      </c>
      <c r="C10" s="2" t="s">
        <v>201</v>
      </c>
      <c r="D10" s="10" t="s">
        <v>216</v>
      </c>
      <c r="E10" s="10" t="s">
        <v>217</v>
      </c>
      <c r="F10" s="5">
        <v>49900</v>
      </c>
      <c r="G10" s="5">
        <v>49900</v>
      </c>
      <c r="H10" s="1" t="s">
        <v>201</v>
      </c>
      <c r="I10" s="11" t="s">
        <v>227</v>
      </c>
      <c r="J10" s="11" t="s">
        <v>200</v>
      </c>
      <c r="K10" s="4">
        <v>44546</v>
      </c>
      <c r="L10" s="1" t="s">
        <v>210</v>
      </c>
      <c r="M10" s="1" t="s">
        <v>104</v>
      </c>
      <c r="N10" s="5">
        <v>49900</v>
      </c>
    </row>
    <row r="11" spans="1:14" ht="77.25" x14ac:dyDescent="0.25">
      <c r="A11" s="3">
        <v>10</v>
      </c>
      <c r="B11" s="2" t="str">
        <f>HYPERLINK("https://my.zakupki.prom.ua/remote/dispatcher/state_purchase_view/33185725", "UA-2021-12-15-023438-c")</f>
        <v>UA-2021-12-15-023438-c</v>
      </c>
      <c r="C11" s="2" t="s">
        <v>201</v>
      </c>
      <c r="D11" s="10" t="s">
        <v>216</v>
      </c>
      <c r="E11" s="10" t="s">
        <v>217</v>
      </c>
      <c r="F11" s="5">
        <v>4490</v>
      </c>
      <c r="G11" s="5">
        <v>4490</v>
      </c>
      <c r="H11" s="1" t="s">
        <v>201</v>
      </c>
      <c r="I11" s="11" t="s">
        <v>228</v>
      </c>
      <c r="J11" s="11" t="s">
        <v>200</v>
      </c>
      <c r="K11" s="4">
        <v>44545</v>
      </c>
      <c r="L11" s="1" t="s">
        <v>210</v>
      </c>
      <c r="M11" s="1" t="s">
        <v>0</v>
      </c>
      <c r="N11" s="5">
        <v>4490</v>
      </c>
    </row>
    <row r="12" spans="1:14" ht="77.25" x14ac:dyDescent="0.25">
      <c r="A12" s="3">
        <v>11</v>
      </c>
      <c r="B12" s="2" t="str">
        <f>HYPERLINK("https://my.zakupki.prom.ua/remote/dispatcher/state_purchase_view/33166060", "UA-2021-12-15-017699-c")</f>
        <v>UA-2021-12-15-017699-c</v>
      </c>
      <c r="C12" s="2" t="s">
        <v>201</v>
      </c>
      <c r="D12" s="10" t="s">
        <v>216</v>
      </c>
      <c r="E12" s="10" t="s">
        <v>217</v>
      </c>
      <c r="F12" s="5">
        <v>5999</v>
      </c>
      <c r="G12" s="5">
        <v>5999</v>
      </c>
      <c r="H12" s="1" t="s">
        <v>201</v>
      </c>
      <c r="I12" s="11" t="s">
        <v>223</v>
      </c>
      <c r="J12" s="11" t="s">
        <v>200</v>
      </c>
      <c r="K12" s="4">
        <v>44545</v>
      </c>
      <c r="L12" s="1" t="s">
        <v>210</v>
      </c>
      <c r="M12" s="1" t="s">
        <v>94</v>
      </c>
      <c r="N12" s="5">
        <v>5999</v>
      </c>
    </row>
    <row r="13" spans="1:14" ht="77.25" x14ac:dyDescent="0.25">
      <c r="A13" s="3">
        <v>12</v>
      </c>
      <c r="B13" s="2" t="str">
        <f>HYPERLINK("https://my.zakupki.prom.ua/remote/dispatcher/state_purchase_view/33101601", "UA-2021-12-14-021127-c")</f>
        <v>UA-2021-12-14-021127-c</v>
      </c>
      <c r="C13" s="2" t="s">
        <v>201</v>
      </c>
      <c r="D13" s="10" t="s">
        <v>216</v>
      </c>
      <c r="E13" s="10" t="s">
        <v>217</v>
      </c>
      <c r="F13" s="5">
        <v>1800</v>
      </c>
      <c r="G13" s="5">
        <v>1800</v>
      </c>
      <c r="H13" s="1" t="s">
        <v>201</v>
      </c>
      <c r="I13" s="11" t="s">
        <v>229</v>
      </c>
      <c r="J13" s="11" t="s">
        <v>200</v>
      </c>
      <c r="K13" s="4">
        <v>44544</v>
      </c>
      <c r="L13" s="1" t="s">
        <v>210</v>
      </c>
      <c r="M13" s="1" t="s">
        <v>95</v>
      </c>
      <c r="N13" s="5">
        <v>1800</v>
      </c>
    </row>
    <row r="14" spans="1:14" ht="77.25" x14ac:dyDescent="0.25">
      <c r="A14" s="3">
        <v>13</v>
      </c>
      <c r="B14" s="2" t="str">
        <f>HYPERLINK("https://my.zakupki.prom.ua/remote/dispatcher/state_purchase_view/32997191", "UA-2021-12-13-011958-c")</f>
        <v>UA-2021-12-13-011958-c</v>
      </c>
      <c r="C14" s="2" t="s">
        <v>201</v>
      </c>
      <c r="D14" s="10" t="s">
        <v>216</v>
      </c>
      <c r="E14" s="10" t="s">
        <v>217</v>
      </c>
      <c r="F14" s="5">
        <v>2998.8</v>
      </c>
      <c r="G14" s="5">
        <v>2998.8</v>
      </c>
      <c r="H14" s="1" t="s">
        <v>201</v>
      </c>
      <c r="I14" s="11" t="s">
        <v>230</v>
      </c>
      <c r="J14" s="11" t="s">
        <v>200</v>
      </c>
      <c r="K14" s="4">
        <v>44543</v>
      </c>
      <c r="L14" s="1" t="s">
        <v>210</v>
      </c>
      <c r="M14" s="1" t="s">
        <v>69</v>
      </c>
      <c r="N14" s="5">
        <v>2998.8</v>
      </c>
    </row>
    <row r="15" spans="1:14" ht="77.25" x14ac:dyDescent="0.25">
      <c r="A15" s="3">
        <v>14</v>
      </c>
      <c r="B15" s="2" t="str">
        <f>HYPERLINK("https://my.zakupki.prom.ua/remote/dispatcher/state_purchase_view/32877465", "UA-2021-12-09-021048-c")</f>
        <v>UA-2021-12-09-021048-c</v>
      </c>
      <c r="C15" s="2" t="s">
        <v>201</v>
      </c>
      <c r="D15" s="10" t="s">
        <v>216</v>
      </c>
      <c r="E15" s="10" t="s">
        <v>217</v>
      </c>
      <c r="F15" s="5">
        <v>2998.5</v>
      </c>
      <c r="G15" s="5">
        <v>2998.5</v>
      </c>
      <c r="H15" s="1" t="s">
        <v>201</v>
      </c>
      <c r="I15" s="11" t="s">
        <v>231</v>
      </c>
      <c r="J15" s="11" t="s">
        <v>200</v>
      </c>
      <c r="K15" s="4">
        <v>44539</v>
      </c>
      <c r="L15" s="1" t="s">
        <v>210</v>
      </c>
      <c r="M15" s="1" t="s">
        <v>68</v>
      </c>
      <c r="N15" s="5">
        <v>2998.5</v>
      </c>
    </row>
    <row r="16" spans="1:14" ht="77.25" x14ac:dyDescent="0.25">
      <c r="A16" s="3">
        <v>15</v>
      </c>
      <c r="B16" s="2" t="str">
        <f>HYPERLINK("https://my.zakupki.prom.ua/remote/dispatcher/state_purchase_view/32753718", "UA-2021-12-08-006938-c")</f>
        <v>UA-2021-12-08-006938-c</v>
      </c>
      <c r="C16" s="2" t="s">
        <v>201</v>
      </c>
      <c r="D16" s="10" t="s">
        <v>216</v>
      </c>
      <c r="E16" s="10" t="s">
        <v>217</v>
      </c>
      <c r="F16" s="5">
        <v>2998.8</v>
      </c>
      <c r="G16" s="5">
        <v>2998.8</v>
      </c>
      <c r="H16" s="1" t="s">
        <v>201</v>
      </c>
      <c r="I16" s="11" t="s">
        <v>232</v>
      </c>
      <c r="J16" s="11" t="s">
        <v>200</v>
      </c>
      <c r="K16" s="4">
        <v>44538</v>
      </c>
      <c r="L16" s="1" t="s">
        <v>210</v>
      </c>
      <c r="M16" s="1" t="s">
        <v>51</v>
      </c>
      <c r="N16" s="5">
        <v>2998.8</v>
      </c>
    </row>
    <row r="17" spans="1:14" ht="77.25" x14ac:dyDescent="0.25">
      <c r="A17" s="3">
        <v>16</v>
      </c>
      <c r="B17" s="2" t="str">
        <f>HYPERLINK("https://my.zakupki.prom.ua/remote/dispatcher/state_purchase_view/32591378", "UA-2021-12-04-001171-c")</f>
        <v>UA-2021-12-04-001171-c</v>
      </c>
      <c r="C17" s="2" t="s">
        <v>201</v>
      </c>
      <c r="D17" s="10" t="s">
        <v>216</v>
      </c>
      <c r="E17" s="10" t="s">
        <v>217</v>
      </c>
      <c r="F17" s="5">
        <v>31000</v>
      </c>
      <c r="G17" s="5">
        <v>31000</v>
      </c>
      <c r="H17" s="1" t="s">
        <v>201</v>
      </c>
      <c r="I17" s="11" t="s">
        <v>233</v>
      </c>
      <c r="J17" s="11" t="s">
        <v>206</v>
      </c>
      <c r="K17" s="4">
        <v>44534</v>
      </c>
      <c r="L17" s="1" t="s">
        <v>210</v>
      </c>
      <c r="M17" s="1" t="s">
        <v>103</v>
      </c>
      <c r="N17" s="5">
        <v>31000</v>
      </c>
    </row>
    <row r="18" spans="1:14" ht="77.25" x14ac:dyDescent="0.25">
      <c r="A18" s="3">
        <v>17</v>
      </c>
      <c r="B18" s="2" t="str">
        <f>HYPERLINK("https://my.zakupki.prom.ua/remote/dispatcher/state_purchase_view/32590190", "UA-2021-12-04-000801-c")</f>
        <v>UA-2021-12-04-000801-c</v>
      </c>
      <c r="C18" s="2" t="s">
        <v>201</v>
      </c>
      <c r="D18" s="10" t="s">
        <v>216</v>
      </c>
      <c r="E18" s="10" t="s">
        <v>217</v>
      </c>
      <c r="F18" s="5">
        <v>189000</v>
      </c>
      <c r="G18" s="5">
        <v>189000</v>
      </c>
      <c r="H18" s="1" t="s">
        <v>201</v>
      </c>
      <c r="I18" s="11" t="s">
        <v>234</v>
      </c>
      <c r="J18" s="11" t="s">
        <v>206</v>
      </c>
      <c r="K18" s="4">
        <v>44534</v>
      </c>
      <c r="L18" s="1" t="s">
        <v>210</v>
      </c>
      <c r="M18" s="1" t="s">
        <v>136</v>
      </c>
      <c r="N18" s="5">
        <v>189000</v>
      </c>
    </row>
    <row r="19" spans="1:14" ht="77.25" x14ac:dyDescent="0.25">
      <c r="A19" s="3">
        <v>18</v>
      </c>
      <c r="B19" s="2" t="str">
        <f>HYPERLINK("https://my.zakupki.prom.ua/remote/dispatcher/state_purchase_view/32363271", "UA-2021-11-29-016136-c")</f>
        <v>UA-2021-11-29-016136-c</v>
      </c>
      <c r="C19" s="2" t="s">
        <v>201</v>
      </c>
      <c r="D19" s="10" t="s">
        <v>216</v>
      </c>
      <c r="E19" s="10" t="s">
        <v>217</v>
      </c>
      <c r="F19" s="5">
        <v>49868</v>
      </c>
      <c r="G19" s="5">
        <v>49868</v>
      </c>
      <c r="H19" s="1" t="s">
        <v>201</v>
      </c>
      <c r="I19" s="11" t="s">
        <v>235</v>
      </c>
      <c r="J19" s="11" t="s">
        <v>200</v>
      </c>
      <c r="K19" s="4">
        <v>44529</v>
      </c>
      <c r="L19" s="1" t="s">
        <v>210</v>
      </c>
      <c r="M19" s="1" t="s">
        <v>155</v>
      </c>
      <c r="N19" s="5">
        <v>49868</v>
      </c>
    </row>
    <row r="20" spans="1:14" ht="77.25" x14ac:dyDescent="0.25">
      <c r="A20" s="3">
        <v>19</v>
      </c>
      <c r="B20" s="2" t="str">
        <f>HYPERLINK("https://my.zakupki.prom.ua/remote/dispatcher/state_purchase_view/32363231", "UA-2021-11-29-016123-c")</f>
        <v>UA-2021-11-29-016123-c</v>
      </c>
      <c r="C20" s="2" t="s">
        <v>201</v>
      </c>
      <c r="D20" s="10" t="s">
        <v>216</v>
      </c>
      <c r="E20" s="10" t="s">
        <v>217</v>
      </c>
      <c r="F20" s="5">
        <v>37403</v>
      </c>
      <c r="G20" s="5">
        <v>37403</v>
      </c>
      <c r="H20" s="1" t="s">
        <v>201</v>
      </c>
      <c r="I20" s="11" t="s">
        <v>235</v>
      </c>
      <c r="J20" s="11" t="s">
        <v>200</v>
      </c>
      <c r="K20" s="4">
        <v>44529</v>
      </c>
      <c r="L20" s="1" t="s">
        <v>210</v>
      </c>
      <c r="M20" s="1" t="s">
        <v>154</v>
      </c>
      <c r="N20" s="5">
        <v>37403</v>
      </c>
    </row>
    <row r="21" spans="1:14" ht="77.25" x14ac:dyDescent="0.25">
      <c r="A21" s="3">
        <v>20</v>
      </c>
      <c r="B21" s="2" t="str">
        <f>HYPERLINK("https://my.zakupki.prom.ua/remote/dispatcher/state_purchase_view/32363190", "UA-2021-11-29-016102-c")</f>
        <v>UA-2021-11-29-016102-c</v>
      </c>
      <c r="C21" s="2" t="s">
        <v>201</v>
      </c>
      <c r="D21" s="10" t="s">
        <v>216</v>
      </c>
      <c r="E21" s="10" t="s">
        <v>217</v>
      </c>
      <c r="F21" s="5">
        <v>49868</v>
      </c>
      <c r="G21" s="5">
        <v>49868</v>
      </c>
      <c r="H21" s="1" t="s">
        <v>201</v>
      </c>
      <c r="I21" s="11" t="s">
        <v>235</v>
      </c>
      <c r="J21" s="11" t="s">
        <v>200</v>
      </c>
      <c r="K21" s="4">
        <v>44529</v>
      </c>
      <c r="L21" s="1" t="s">
        <v>210</v>
      </c>
      <c r="M21" s="1" t="s">
        <v>153</v>
      </c>
      <c r="N21" s="5">
        <v>49868</v>
      </c>
    </row>
    <row r="22" spans="1:14" ht="77.25" x14ac:dyDescent="0.25">
      <c r="A22" s="3">
        <v>21</v>
      </c>
      <c r="B22" s="2" t="str">
        <f>HYPERLINK("https://my.zakupki.prom.ua/remote/dispatcher/state_purchase_view/32363157", "UA-2021-11-29-016091-c")</f>
        <v>UA-2021-11-29-016091-c</v>
      </c>
      <c r="C22" s="2" t="s">
        <v>201</v>
      </c>
      <c r="D22" s="10" t="s">
        <v>216</v>
      </c>
      <c r="E22" s="10" t="s">
        <v>217</v>
      </c>
      <c r="F22" s="5">
        <v>48529</v>
      </c>
      <c r="G22" s="5">
        <v>48529</v>
      </c>
      <c r="H22" s="1" t="s">
        <v>201</v>
      </c>
      <c r="I22" s="11" t="s">
        <v>235</v>
      </c>
      <c r="J22" s="11" t="s">
        <v>200</v>
      </c>
      <c r="K22" s="4">
        <v>44529</v>
      </c>
      <c r="L22" s="1" t="s">
        <v>210</v>
      </c>
      <c r="M22" s="1" t="s">
        <v>152</v>
      </c>
      <c r="N22" s="5">
        <v>48529</v>
      </c>
    </row>
    <row r="23" spans="1:14" ht="77.25" x14ac:dyDescent="0.25">
      <c r="A23" s="3">
        <v>22</v>
      </c>
      <c r="B23" s="2" t="str">
        <f>HYPERLINK("https://my.zakupki.prom.ua/remote/dispatcher/state_purchase_view/32363100", "UA-2021-11-29-016074-c")</f>
        <v>UA-2021-11-29-016074-c</v>
      </c>
      <c r="C23" s="2" t="s">
        <v>201</v>
      </c>
      <c r="D23" s="10" t="s">
        <v>216</v>
      </c>
      <c r="E23" s="10" t="s">
        <v>217</v>
      </c>
      <c r="F23" s="5">
        <v>26638</v>
      </c>
      <c r="G23" s="5">
        <v>26638</v>
      </c>
      <c r="H23" s="1" t="s">
        <v>201</v>
      </c>
      <c r="I23" s="11" t="s">
        <v>235</v>
      </c>
      <c r="J23" s="11" t="s">
        <v>200</v>
      </c>
      <c r="K23" s="4">
        <v>44529</v>
      </c>
      <c r="L23" s="1" t="s">
        <v>210</v>
      </c>
      <c r="M23" s="1" t="s">
        <v>151</v>
      </c>
      <c r="N23" s="5">
        <v>26638</v>
      </c>
    </row>
    <row r="24" spans="1:14" ht="77.25" x14ac:dyDescent="0.25">
      <c r="A24" s="3">
        <v>23</v>
      </c>
      <c r="B24" s="2" t="str">
        <f>HYPERLINK("https://my.zakupki.prom.ua/remote/dispatcher/state_purchase_view/32362978", "UA-2021-11-29-016025-c")</f>
        <v>UA-2021-11-29-016025-c</v>
      </c>
      <c r="C24" s="2" t="s">
        <v>201</v>
      </c>
      <c r="D24" s="10" t="s">
        <v>216</v>
      </c>
      <c r="E24" s="10" t="s">
        <v>217</v>
      </c>
      <c r="F24" s="5">
        <v>49877</v>
      </c>
      <c r="G24" s="5">
        <v>49877</v>
      </c>
      <c r="H24" s="1" t="s">
        <v>201</v>
      </c>
      <c r="I24" s="11" t="s">
        <v>235</v>
      </c>
      <c r="J24" s="11" t="s">
        <v>200</v>
      </c>
      <c r="K24" s="4">
        <v>44529</v>
      </c>
      <c r="L24" s="1" t="s">
        <v>210</v>
      </c>
      <c r="M24" s="1" t="s">
        <v>150</v>
      </c>
      <c r="N24" s="5">
        <v>49877</v>
      </c>
    </row>
    <row r="25" spans="1:14" ht="77.25" x14ac:dyDescent="0.25">
      <c r="A25" s="3">
        <v>24</v>
      </c>
      <c r="B25" s="2" t="str">
        <f>HYPERLINK("https://my.zakupki.prom.ua/remote/dispatcher/state_purchase_view/32362899", "UA-2021-11-29-015986-c")</f>
        <v>UA-2021-11-29-015986-c</v>
      </c>
      <c r="C25" s="2" t="s">
        <v>201</v>
      </c>
      <c r="D25" s="10" t="s">
        <v>216</v>
      </c>
      <c r="E25" s="10" t="s">
        <v>217</v>
      </c>
      <c r="F25" s="5">
        <v>48529</v>
      </c>
      <c r="G25" s="5">
        <v>48529</v>
      </c>
      <c r="H25" s="1" t="s">
        <v>201</v>
      </c>
      <c r="I25" s="11" t="s">
        <v>235</v>
      </c>
      <c r="J25" s="11" t="s">
        <v>200</v>
      </c>
      <c r="K25" s="4">
        <v>44529</v>
      </c>
      <c r="L25" s="1" t="s">
        <v>210</v>
      </c>
      <c r="M25" s="1" t="s">
        <v>149</v>
      </c>
      <c r="N25" s="5">
        <v>48529</v>
      </c>
    </row>
    <row r="26" spans="1:14" ht="77.25" x14ac:dyDescent="0.25">
      <c r="A26" s="3">
        <v>25</v>
      </c>
      <c r="B26" s="2" t="str">
        <f>HYPERLINK("https://my.zakupki.prom.ua/remote/dispatcher/state_purchase_view/32362777", "UA-2021-11-29-015940-c")</f>
        <v>UA-2021-11-29-015940-c</v>
      </c>
      <c r="C26" s="2" t="s">
        <v>201</v>
      </c>
      <c r="D26" s="10" t="s">
        <v>216</v>
      </c>
      <c r="E26" s="10" t="s">
        <v>217</v>
      </c>
      <c r="F26" s="5">
        <v>48529</v>
      </c>
      <c r="G26" s="5">
        <v>48529</v>
      </c>
      <c r="H26" s="1" t="s">
        <v>201</v>
      </c>
      <c r="I26" s="11" t="s">
        <v>235</v>
      </c>
      <c r="J26" s="11" t="s">
        <v>200</v>
      </c>
      <c r="K26" s="4">
        <v>44529</v>
      </c>
      <c r="L26" s="1" t="s">
        <v>210</v>
      </c>
      <c r="M26" s="1" t="s">
        <v>148</v>
      </c>
      <c r="N26" s="5">
        <v>48529</v>
      </c>
    </row>
    <row r="27" spans="1:14" ht="77.25" x14ac:dyDescent="0.25">
      <c r="A27" s="3">
        <v>26</v>
      </c>
      <c r="B27" s="2" t="str">
        <f>HYPERLINK("https://my.zakupki.prom.ua/remote/dispatcher/state_purchase_view/32362691", "UA-2021-11-29-015916-c")</f>
        <v>UA-2021-11-29-015916-c</v>
      </c>
      <c r="C27" s="2" t="s">
        <v>201</v>
      </c>
      <c r="D27" s="10" t="s">
        <v>216</v>
      </c>
      <c r="E27" s="10" t="s">
        <v>217</v>
      </c>
      <c r="F27" s="5">
        <v>49868</v>
      </c>
      <c r="G27" s="5">
        <v>49868</v>
      </c>
      <c r="H27" s="1" t="s">
        <v>201</v>
      </c>
      <c r="I27" s="11" t="s">
        <v>235</v>
      </c>
      <c r="J27" s="11" t="s">
        <v>200</v>
      </c>
      <c r="K27" s="4">
        <v>44529</v>
      </c>
      <c r="L27" s="1" t="s">
        <v>210</v>
      </c>
      <c r="M27" s="1" t="s">
        <v>147</v>
      </c>
      <c r="N27" s="5">
        <v>49868</v>
      </c>
    </row>
    <row r="28" spans="1:14" ht="77.25" x14ac:dyDescent="0.25">
      <c r="A28" s="3">
        <v>27</v>
      </c>
      <c r="B28" s="2" t="str">
        <f>HYPERLINK("https://my.zakupki.prom.ua/remote/dispatcher/state_purchase_view/32253211", "UA-2021-11-25-016231-a")</f>
        <v>UA-2021-11-25-016231-a</v>
      </c>
      <c r="C28" s="2" t="s">
        <v>201</v>
      </c>
      <c r="D28" s="10" t="s">
        <v>216</v>
      </c>
      <c r="E28" s="10" t="s">
        <v>217</v>
      </c>
      <c r="F28" s="5">
        <v>195000</v>
      </c>
      <c r="G28" s="5">
        <v>195000</v>
      </c>
      <c r="H28" s="1" t="s">
        <v>201</v>
      </c>
      <c r="I28" s="11" t="s">
        <v>236</v>
      </c>
      <c r="J28" s="11" t="s">
        <v>206</v>
      </c>
      <c r="K28" s="4">
        <v>44525</v>
      </c>
      <c r="L28" s="1" t="s">
        <v>210</v>
      </c>
      <c r="M28" s="1" t="s">
        <v>70</v>
      </c>
      <c r="N28" s="5">
        <v>195000</v>
      </c>
    </row>
    <row r="29" spans="1:14" ht="77.25" x14ac:dyDescent="0.25">
      <c r="A29" s="3">
        <v>28</v>
      </c>
      <c r="B29" s="2" t="str">
        <f>HYPERLINK("https://my.zakupki.prom.ua/remote/dispatcher/state_purchase_view/31882479", "UA-2021-11-17-005533-a")</f>
        <v>UA-2021-11-17-005533-a</v>
      </c>
      <c r="C29" s="2" t="s">
        <v>201</v>
      </c>
      <c r="D29" s="10" t="s">
        <v>216</v>
      </c>
      <c r="E29" s="10" t="s">
        <v>217</v>
      </c>
      <c r="F29" s="5">
        <v>15000</v>
      </c>
      <c r="G29" s="5">
        <v>15000</v>
      </c>
      <c r="H29" s="1" t="s">
        <v>201</v>
      </c>
      <c r="I29" s="11" t="s">
        <v>237</v>
      </c>
      <c r="J29" s="11" t="s">
        <v>200</v>
      </c>
      <c r="K29" s="4">
        <v>44517</v>
      </c>
      <c r="L29" s="1" t="s">
        <v>210</v>
      </c>
      <c r="M29" s="1" t="s">
        <v>102</v>
      </c>
      <c r="N29" s="5">
        <v>15000</v>
      </c>
    </row>
    <row r="30" spans="1:14" ht="77.25" x14ac:dyDescent="0.25">
      <c r="A30" s="3">
        <v>29</v>
      </c>
      <c r="B30" s="2" t="str">
        <f>HYPERLINK("https://my.zakupki.prom.ua/remote/dispatcher/state_purchase_view/31850995", "UA-2021-11-16-011811-a")</f>
        <v>UA-2021-11-16-011811-a</v>
      </c>
      <c r="C30" s="2" t="s">
        <v>201</v>
      </c>
      <c r="D30" s="10" t="s">
        <v>216</v>
      </c>
      <c r="E30" s="10" t="s">
        <v>217</v>
      </c>
      <c r="F30" s="5">
        <v>48001</v>
      </c>
      <c r="G30" s="5">
        <v>48001</v>
      </c>
      <c r="H30" s="1" t="s">
        <v>201</v>
      </c>
      <c r="I30" s="11" t="s">
        <v>235</v>
      </c>
      <c r="J30" s="11" t="s">
        <v>206</v>
      </c>
      <c r="K30" s="4">
        <v>44516</v>
      </c>
      <c r="L30" s="1" t="s">
        <v>210</v>
      </c>
      <c r="M30" s="1" t="s">
        <v>34</v>
      </c>
      <c r="N30" s="5">
        <v>47946.89</v>
      </c>
    </row>
    <row r="31" spans="1:14" ht="77.25" x14ac:dyDescent="0.25">
      <c r="A31" s="3">
        <v>30</v>
      </c>
      <c r="B31" s="2" t="str">
        <f>HYPERLINK("https://my.zakupki.prom.ua/remote/dispatcher/state_purchase_view/31850697", "UA-2021-11-16-011763-a")</f>
        <v>UA-2021-11-16-011763-a</v>
      </c>
      <c r="C31" s="2" t="s">
        <v>201</v>
      </c>
      <c r="D31" s="10" t="s">
        <v>216</v>
      </c>
      <c r="E31" s="10" t="s">
        <v>217</v>
      </c>
      <c r="F31" s="5">
        <v>48393</v>
      </c>
      <c r="G31" s="5">
        <v>48393</v>
      </c>
      <c r="H31" s="1" t="s">
        <v>201</v>
      </c>
      <c r="I31" s="11" t="s">
        <v>235</v>
      </c>
      <c r="J31" s="11" t="s">
        <v>206</v>
      </c>
      <c r="K31" s="4">
        <v>44516</v>
      </c>
      <c r="L31" s="1" t="s">
        <v>210</v>
      </c>
      <c r="M31" s="1" t="s">
        <v>33</v>
      </c>
      <c r="N31" s="5">
        <v>48338.11</v>
      </c>
    </row>
    <row r="32" spans="1:14" ht="77.25" x14ac:dyDescent="0.25">
      <c r="A32" s="3">
        <v>31</v>
      </c>
      <c r="B32" s="2" t="str">
        <f>HYPERLINK("https://my.zakupki.prom.ua/remote/dispatcher/state_purchase_view/31850501", "UA-2021-11-16-011721-a")</f>
        <v>UA-2021-11-16-011721-a</v>
      </c>
      <c r="C32" s="2" t="s">
        <v>201</v>
      </c>
      <c r="D32" s="10" t="s">
        <v>216</v>
      </c>
      <c r="E32" s="10" t="s">
        <v>217</v>
      </c>
      <c r="F32" s="5">
        <v>47610</v>
      </c>
      <c r="G32" s="5">
        <v>47610</v>
      </c>
      <c r="H32" s="1" t="s">
        <v>201</v>
      </c>
      <c r="I32" s="11" t="s">
        <v>235</v>
      </c>
      <c r="J32" s="11" t="s">
        <v>206</v>
      </c>
      <c r="K32" s="4">
        <v>44516</v>
      </c>
      <c r="L32" s="1" t="s">
        <v>210</v>
      </c>
      <c r="M32" s="1" t="s">
        <v>32</v>
      </c>
      <c r="N32" s="5">
        <v>47555.65</v>
      </c>
    </row>
    <row r="33" spans="1:14" ht="77.25" x14ac:dyDescent="0.25">
      <c r="A33" s="3">
        <v>32</v>
      </c>
      <c r="B33" s="2" t="str">
        <f>HYPERLINK("https://my.zakupki.prom.ua/remote/dispatcher/state_purchase_view/31850429", "UA-2021-11-16-011669-a")</f>
        <v>UA-2021-11-16-011669-a</v>
      </c>
      <c r="C33" s="2" t="s">
        <v>201</v>
      </c>
      <c r="D33" s="10" t="s">
        <v>216</v>
      </c>
      <c r="E33" s="10" t="s">
        <v>217</v>
      </c>
      <c r="F33" s="5">
        <v>49009</v>
      </c>
      <c r="G33" s="5">
        <v>49009</v>
      </c>
      <c r="H33" s="1" t="s">
        <v>201</v>
      </c>
      <c r="I33" s="11" t="s">
        <v>235</v>
      </c>
      <c r="J33" s="11" t="s">
        <v>206</v>
      </c>
      <c r="K33" s="4">
        <v>44516</v>
      </c>
      <c r="L33" s="1" t="s">
        <v>210</v>
      </c>
      <c r="M33" s="1" t="s">
        <v>31</v>
      </c>
      <c r="N33" s="5">
        <v>48954.080000000002</v>
      </c>
    </row>
    <row r="34" spans="1:14" ht="77.25" x14ac:dyDescent="0.25">
      <c r="A34" s="3">
        <v>33</v>
      </c>
      <c r="B34" s="2" t="str">
        <f>HYPERLINK("https://my.zakupki.prom.ua/remote/dispatcher/state_purchase_view/31850081", "UA-2021-11-16-011603-a")</f>
        <v>UA-2021-11-16-011603-a</v>
      </c>
      <c r="C34" s="2" t="s">
        <v>201</v>
      </c>
      <c r="D34" s="10" t="s">
        <v>216</v>
      </c>
      <c r="E34" s="10" t="s">
        <v>217</v>
      </c>
      <c r="F34" s="5">
        <v>49558</v>
      </c>
      <c r="G34" s="5">
        <v>49558</v>
      </c>
      <c r="H34" s="1" t="s">
        <v>201</v>
      </c>
      <c r="I34" s="11" t="s">
        <v>235</v>
      </c>
      <c r="J34" s="11" t="s">
        <v>206</v>
      </c>
      <c r="K34" s="4">
        <v>44516</v>
      </c>
      <c r="L34" s="1" t="s">
        <v>210</v>
      </c>
      <c r="M34" s="1" t="s">
        <v>30</v>
      </c>
      <c r="N34" s="5">
        <v>49503.74</v>
      </c>
    </row>
    <row r="35" spans="1:14" ht="77.25" x14ac:dyDescent="0.25">
      <c r="A35" s="3">
        <v>34</v>
      </c>
      <c r="B35" s="2" t="str">
        <f>HYPERLINK("https://my.zakupki.prom.ua/remote/dispatcher/state_purchase_view/31849804", "UA-2021-11-16-011550-a")</f>
        <v>UA-2021-11-16-011550-a</v>
      </c>
      <c r="C35" s="2" t="s">
        <v>201</v>
      </c>
      <c r="D35" s="10" t="s">
        <v>216</v>
      </c>
      <c r="E35" s="10" t="s">
        <v>217</v>
      </c>
      <c r="F35" s="5">
        <v>49009</v>
      </c>
      <c r="G35" s="5">
        <v>49009</v>
      </c>
      <c r="H35" s="1" t="s">
        <v>201</v>
      </c>
      <c r="I35" s="11" t="s">
        <v>235</v>
      </c>
      <c r="J35" s="11" t="s">
        <v>206</v>
      </c>
      <c r="K35" s="4">
        <v>44516</v>
      </c>
      <c r="L35" s="1" t="s">
        <v>210</v>
      </c>
      <c r="M35" s="1" t="s">
        <v>29</v>
      </c>
      <c r="N35" s="5">
        <v>48954.080000000002</v>
      </c>
    </row>
    <row r="36" spans="1:14" ht="77.25" x14ac:dyDescent="0.25">
      <c r="A36" s="3">
        <v>35</v>
      </c>
      <c r="B36" s="2" t="str">
        <f>HYPERLINK("https://my.zakupki.prom.ua/remote/dispatcher/state_purchase_view/31849684", "UA-2021-11-16-011477-a")</f>
        <v>UA-2021-11-16-011477-a</v>
      </c>
      <c r="C36" s="2" t="s">
        <v>201</v>
      </c>
      <c r="D36" s="10" t="s">
        <v>216</v>
      </c>
      <c r="E36" s="10" t="s">
        <v>217</v>
      </c>
      <c r="F36" s="5">
        <v>49950</v>
      </c>
      <c r="G36" s="5">
        <v>49950</v>
      </c>
      <c r="H36" s="1" t="s">
        <v>201</v>
      </c>
      <c r="I36" s="11" t="s">
        <v>235</v>
      </c>
      <c r="J36" s="11" t="s">
        <v>206</v>
      </c>
      <c r="K36" s="4">
        <v>44516</v>
      </c>
      <c r="L36" s="1" t="s">
        <v>210</v>
      </c>
      <c r="M36" s="1" t="s">
        <v>28</v>
      </c>
      <c r="N36" s="5">
        <v>49894.98</v>
      </c>
    </row>
    <row r="37" spans="1:14" ht="77.25" x14ac:dyDescent="0.25">
      <c r="A37" s="3">
        <v>36</v>
      </c>
      <c r="B37" s="2" t="str">
        <f>HYPERLINK("https://my.zakupki.prom.ua/remote/dispatcher/state_purchase_view/31849588", "UA-2021-11-16-011419-a")</f>
        <v>UA-2021-11-16-011419-a</v>
      </c>
      <c r="C37" s="2" t="s">
        <v>201</v>
      </c>
      <c r="D37" s="10" t="s">
        <v>216</v>
      </c>
      <c r="E37" s="10" t="s">
        <v>217</v>
      </c>
      <c r="F37" s="5">
        <v>48551</v>
      </c>
      <c r="G37" s="5">
        <v>48551</v>
      </c>
      <c r="H37" s="1" t="s">
        <v>201</v>
      </c>
      <c r="I37" s="11" t="s">
        <v>235</v>
      </c>
      <c r="J37" s="11" t="s">
        <v>206</v>
      </c>
      <c r="K37" s="4">
        <v>44516</v>
      </c>
      <c r="L37" s="1" t="s">
        <v>210</v>
      </c>
      <c r="M37" s="1" t="s">
        <v>27</v>
      </c>
      <c r="N37" s="5">
        <v>48496.55</v>
      </c>
    </row>
    <row r="38" spans="1:14" ht="77.25" x14ac:dyDescent="0.25">
      <c r="A38" s="3">
        <v>37</v>
      </c>
      <c r="B38" s="2" t="str">
        <f>HYPERLINK("https://my.zakupki.prom.ua/remote/dispatcher/state_purchase_view/31849205", "UA-2021-11-16-011320-a")</f>
        <v>UA-2021-11-16-011320-a</v>
      </c>
      <c r="C38" s="2" t="s">
        <v>201</v>
      </c>
      <c r="D38" s="10" t="s">
        <v>216</v>
      </c>
      <c r="E38" s="10" t="s">
        <v>217</v>
      </c>
      <c r="F38" s="5">
        <v>49558</v>
      </c>
      <c r="G38" s="5">
        <v>49558</v>
      </c>
      <c r="H38" s="1" t="s">
        <v>201</v>
      </c>
      <c r="I38" s="11" t="s">
        <v>235</v>
      </c>
      <c r="J38" s="11" t="s">
        <v>206</v>
      </c>
      <c r="K38" s="4">
        <v>44516</v>
      </c>
      <c r="L38" s="1" t="s">
        <v>210</v>
      </c>
      <c r="M38" s="1" t="s">
        <v>26</v>
      </c>
      <c r="N38" s="5">
        <v>49503.74</v>
      </c>
    </row>
    <row r="39" spans="1:14" ht="77.25" x14ac:dyDescent="0.25">
      <c r="A39" s="3">
        <v>38</v>
      </c>
      <c r="B39" s="2" t="str">
        <f>HYPERLINK("https://my.zakupki.prom.ua/remote/dispatcher/state_purchase_view/31848485", "UA-2021-11-16-011201-a")</f>
        <v>UA-2021-11-16-011201-a</v>
      </c>
      <c r="C39" s="2" t="s">
        <v>201</v>
      </c>
      <c r="D39" s="10" t="s">
        <v>216</v>
      </c>
      <c r="E39" s="10" t="s">
        <v>217</v>
      </c>
      <c r="F39" s="5">
        <v>49009</v>
      </c>
      <c r="G39" s="5">
        <v>49009</v>
      </c>
      <c r="H39" s="1" t="s">
        <v>201</v>
      </c>
      <c r="I39" s="11" t="s">
        <v>235</v>
      </c>
      <c r="J39" s="11" t="s">
        <v>206</v>
      </c>
      <c r="K39" s="4">
        <v>44516</v>
      </c>
      <c r="L39" s="1" t="s">
        <v>210</v>
      </c>
      <c r="M39" s="1" t="s">
        <v>25</v>
      </c>
      <c r="N39" s="5">
        <v>48954.080000000002</v>
      </c>
    </row>
    <row r="40" spans="1:14" ht="77.25" x14ac:dyDescent="0.25">
      <c r="A40" s="3">
        <v>39</v>
      </c>
      <c r="B40" s="2" t="str">
        <f>HYPERLINK("https://my.zakupki.prom.ua/remote/dispatcher/state_purchase_view/31848378", "UA-2021-11-16-011122-a")</f>
        <v>UA-2021-11-16-011122-a</v>
      </c>
      <c r="C40" s="2" t="s">
        <v>201</v>
      </c>
      <c r="D40" s="10" t="s">
        <v>216</v>
      </c>
      <c r="E40" s="10" t="s">
        <v>217</v>
      </c>
      <c r="F40" s="5">
        <v>49400</v>
      </c>
      <c r="G40" s="5">
        <v>49400</v>
      </c>
      <c r="H40" s="1" t="s">
        <v>201</v>
      </c>
      <c r="I40" s="11" t="s">
        <v>235</v>
      </c>
      <c r="J40" s="11" t="s">
        <v>206</v>
      </c>
      <c r="K40" s="4">
        <v>44516</v>
      </c>
      <c r="L40" s="1" t="s">
        <v>210</v>
      </c>
      <c r="M40" s="1" t="s">
        <v>24</v>
      </c>
      <c r="N40" s="5">
        <v>49345.31</v>
      </c>
    </row>
    <row r="41" spans="1:14" ht="77.25" x14ac:dyDescent="0.25">
      <c r="A41" s="3">
        <v>40</v>
      </c>
      <c r="B41" s="2" t="str">
        <f>HYPERLINK("https://my.zakupki.prom.ua/remote/dispatcher/state_purchase_view/31847788", "UA-2021-11-16-010966-a")</f>
        <v>UA-2021-11-16-010966-a</v>
      </c>
      <c r="C41" s="2" t="s">
        <v>201</v>
      </c>
      <c r="D41" s="10" t="s">
        <v>216</v>
      </c>
      <c r="E41" s="10" t="s">
        <v>217</v>
      </c>
      <c r="F41" s="5">
        <v>48551</v>
      </c>
      <c r="G41" s="5">
        <v>48551</v>
      </c>
      <c r="H41" s="1" t="s">
        <v>201</v>
      </c>
      <c r="I41" s="11" t="s">
        <v>235</v>
      </c>
      <c r="J41" s="11" t="s">
        <v>206</v>
      </c>
      <c r="K41" s="4">
        <v>44516</v>
      </c>
      <c r="L41" s="1" t="s">
        <v>210</v>
      </c>
      <c r="M41" s="1" t="s">
        <v>23</v>
      </c>
      <c r="N41" s="5">
        <v>48496.55</v>
      </c>
    </row>
    <row r="42" spans="1:14" ht="77.25" x14ac:dyDescent="0.25">
      <c r="A42" s="3">
        <v>41</v>
      </c>
      <c r="B42" s="2" t="str">
        <f>HYPERLINK("https://my.zakupki.prom.ua/remote/dispatcher/state_purchase_view/31847563", "UA-2021-11-16-010845-a")</f>
        <v>UA-2021-11-16-010845-a</v>
      </c>
      <c r="C42" s="2" t="s">
        <v>201</v>
      </c>
      <c r="D42" s="10" t="s">
        <v>216</v>
      </c>
      <c r="E42" s="10" t="s">
        <v>217</v>
      </c>
      <c r="F42" s="5">
        <v>49558</v>
      </c>
      <c r="G42" s="5">
        <v>49558</v>
      </c>
      <c r="H42" s="1" t="s">
        <v>201</v>
      </c>
      <c r="I42" s="11" t="s">
        <v>235</v>
      </c>
      <c r="J42" s="11" t="s">
        <v>206</v>
      </c>
      <c r="K42" s="4">
        <v>44516</v>
      </c>
      <c r="L42" s="1" t="s">
        <v>210</v>
      </c>
      <c r="M42" s="1" t="s">
        <v>22</v>
      </c>
      <c r="N42" s="5">
        <v>49503.74</v>
      </c>
    </row>
    <row r="43" spans="1:14" ht="77.25" x14ac:dyDescent="0.25">
      <c r="A43" s="3">
        <v>42</v>
      </c>
      <c r="B43" s="2" t="str">
        <f>HYPERLINK("https://my.zakupki.prom.ua/remote/dispatcher/state_purchase_view/31847460", "UA-2021-11-16-010829-a")</f>
        <v>UA-2021-11-16-010829-a</v>
      </c>
      <c r="C43" s="2" t="s">
        <v>201</v>
      </c>
      <c r="D43" s="10" t="s">
        <v>216</v>
      </c>
      <c r="E43" s="10" t="s">
        <v>217</v>
      </c>
      <c r="F43" s="5">
        <v>49400</v>
      </c>
      <c r="G43" s="5">
        <v>49400</v>
      </c>
      <c r="H43" s="1" t="s">
        <v>201</v>
      </c>
      <c r="I43" s="11" t="s">
        <v>235</v>
      </c>
      <c r="J43" s="11" t="s">
        <v>206</v>
      </c>
      <c r="K43" s="4">
        <v>44516</v>
      </c>
      <c r="L43" s="1" t="s">
        <v>210</v>
      </c>
      <c r="M43" s="1" t="s">
        <v>21</v>
      </c>
      <c r="N43" s="5">
        <v>49345.31</v>
      </c>
    </row>
    <row r="44" spans="1:14" ht="77.25" x14ac:dyDescent="0.25">
      <c r="A44" s="3">
        <v>43</v>
      </c>
      <c r="B44" s="2" t="str">
        <f>HYPERLINK("https://my.zakupki.prom.ua/remote/dispatcher/state_purchase_view/31847050", "UA-2021-11-16-010703-a")</f>
        <v>UA-2021-11-16-010703-a</v>
      </c>
      <c r="C44" s="2" t="s">
        <v>201</v>
      </c>
      <c r="D44" s="10" t="s">
        <v>216</v>
      </c>
      <c r="E44" s="10" t="s">
        <v>217</v>
      </c>
      <c r="F44" s="5">
        <v>49400</v>
      </c>
      <c r="G44" s="5">
        <v>49400</v>
      </c>
      <c r="H44" s="1" t="s">
        <v>201</v>
      </c>
      <c r="I44" s="11" t="s">
        <v>235</v>
      </c>
      <c r="J44" s="11" t="s">
        <v>206</v>
      </c>
      <c r="K44" s="4">
        <v>44516</v>
      </c>
      <c r="L44" s="1" t="s">
        <v>210</v>
      </c>
      <c r="M44" s="1" t="s">
        <v>20</v>
      </c>
      <c r="N44" s="5">
        <v>49345.31</v>
      </c>
    </row>
    <row r="45" spans="1:14" ht="77.25" x14ac:dyDescent="0.25">
      <c r="A45" s="3">
        <v>44</v>
      </c>
      <c r="B45" s="2" t="str">
        <f>HYPERLINK("https://my.zakupki.prom.ua/remote/dispatcher/state_purchase_view/31803984", "UA-2021-11-15-015615-a")</f>
        <v>UA-2021-11-15-015615-a</v>
      </c>
      <c r="C45" s="2" t="s">
        <v>201</v>
      </c>
      <c r="D45" s="10" t="s">
        <v>216</v>
      </c>
      <c r="E45" s="10" t="s">
        <v>217</v>
      </c>
      <c r="F45" s="5">
        <v>16999</v>
      </c>
      <c r="G45" s="5">
        <v>16999</v>
      </c>
      <c r="H45" s="1" t="s">
        <v>201</v>
      </c>
      <c r="I45" s="11" t="s">
        <v>225</v>
      </c>
      <c r="J45" s="11" t="s">
        <v>200</v>
      </c>
      <c r="K45" s="4">
        <v>44515</v>
      </c>
      <c r="L45" s="1" t="s">
        <v>210</v>
      </c>
      <c r="M45" s="1" t="s">
        <v>100</v>
      </c>
      <c r="N45" s="5">
        <v>16999</v>
      </c>
    </row>
    <row r="46" spans="1:14" ht="77.25" x14ac:dyDescent="0.25">
      <c r="A46" s="3">
        <v>45</v>
      </c>
      <c r="B46" s="2" t="str">
        <f>HYPERLINK("https://my.zakupki.prom.ua/remote/dispatcher/state_purchase_view/31753594", "UA-2021-11-12-016795-a")</f>
        <v>UA-2021-11-12-016795-a</v>
      </c>
      <c r="C46" s="2" t="s">
        <v>201</v>
      </c>
      <c r="D46" s="10" t="s">
        <v>216</v>
      </c>
      <c r="E46" s="10" t="s">
        <v>217</v>
      </c>
      <c r="F46" s="5">
        <v>195000</v>
      </c>
      <c r="G46" s="5">
        <v>195000</v>
      </c>
      <c r="H46" s="1" t="s">
        <v>201</v>
      </c>
      <c r="I46" s="11" t="s">
        <v>238</v>
      </c>
      <c r="J46" s="11" t="s">
        <v>206</v>
      </c>
      <c r="K46" s="4">
        <v>44512</v>
      </c>
      <c r="L46" s="1" t="s">
        <v>210</v>
      </c>
      <c r="M46" s="1" t="s">
        <v>71</v>
      </c>
      <c r="N46" s="5">
        <v>186999</v>
      </c>
    </row>
    <row r="47" spans="1:14" ht="77.25" x14ac:dyDescent="0.25">
      <c r="A47" s="3">
        <v>46</v>
      </c>
      <c r="B47" s="2" t="str">
        <f>HYPERLINK("https://my.zakupki.prom.ua/remote/dispatcher/state_purchase_view/31749638", "UA-2021-11-12-015320-a")</f>
        <v>UA-2021-11-12-015320-a</v>
      </c>
      <c r="C47" s="2" t="s">
        <v>201</v>
      </c>
      <c r="D47" s="10" t="s">
        <v>216</v>
      </c>
      <c r="E47" s="10" t="s">
        <v>217</v>
      </c>
      <c r="F47" s="5">
        <v>3500000</v>
      </c>
      <c r="G47" s="5">
        <v>3500000</v>
      </c>
      <c r="H47" s="1" t="s">
        <v>201</v>
      </c>
      <c r="I47" s="11" t="s">
        <v>239</v>
      </c>
      <c r="J47" s="11" t="s">
        <v>195</v>
      </c>
      <c r="K47" s="4">
        <v>44512</v>
      </c>
      <c r="L47" s="1" t="s">
        <v>210</v>
      </c>
      <c r="M47" s="1" t="s">
        <v>92</v>
      </c>
      <c r="N47" s="5">
        <v>3430500</v>
      </c>
    </row>
    <row r="48" spans="1:14" ht="77.25" x14ac:dyDescent="0.25">
      <c r="A48" s="3">
        <v>47</v>
      </c>
      <c r="B48" s="2" t="str">
        <f>HYPERLINK("https://my.zakupki.prom.ua/remote/dispatcher/state_purchase_view/31748588", "UA-2021-11-12-014904-a")</f>
        <v>UA-2021-11-12-014904-a</v>
      </c>
      <c r="C48" s="2" t="s">
        <v>201</v>
      </c>
      <c r="D48" s="10" t="s">
        <v>216</v>
      </c>
      <c r="E48" s="10" t="s">
        <v>217</v>
      </c>
      <c r="F48" s="5">
        <v>198000</v>
      </c>
      <c r="G48" s="5">
        <v>198000</v>
      </c>
      <c r="H48" s="1" t="s">
        <v>201</v>
      </c>
      <c r="I48" s="11" t="s">
        <v>240</v>
      </c>
      <c r="J48" s="11" t="s">
        <v>206</v>
      </c>
      <c r="K48" s="4">
        <v>44512</v>
      </c>
      <c r="L48" s="1" t="s">
        <v>210</v>
      </c>
      <c r="M48" s="1" t="s">
        <v>5</v>
      </c>
      <c r="N48" s="5">
        <v>198000</v>
      </c>
    </row>
    <row r="49" spans="1:14" ht="77.25" x14ac:dyDescent="0.25">
      <c r="A49" s="3">
        <v>48</v>
      </c>
      <c r="B49" s="2" t="str">
        <f>HYPERLINK("https://my.zakupki.prom.ua/remote/dispatcher/state_purchase_view/31741223", "UA-2021-11-12-012380-a")</f>
        <v>UA-2021-11-12-012380-a</v>
      </c>
      <c r="C49" s="2" t="s">
        <v>201</v>
      </c>
      <c r="D49" s="10" t="s">
        <v>216</v>
      </c>
      <c r="E49" s="10" t="s">
        <v>217</v>
      </c>
      <c r="F49" s="5">
        <v>160000</v>
      </c>
      <c r="G49" s="5">
        <v>160000</v>
      </c>
      <c r="H49" s="1" t="s">
        <v>201</v>
      </c>
      <c r="I49" s="11" t="s">
        <v>239</v>
      </c>
      <c r="J49" s="11" t="s">
        <v>206</v>
      </c>
      <c r="K49" s="4">
        <v>44512</v>
      </c>
      <c r="L49" s="1" t="s">
        <v>210</v>
      </c>
      <c r="M49" s="1" t="s">
        <v>6</v>
      </c>
      <c r="N49" s="5">
        <v>160000</v>
      </c>
    </row>
    <row r="50" spans="1:14" ht="77.25" x14ac:dyDescent="0.25">
      <c r="A50" s="3">
        <v>49</v>
      </c>
      <c r="B50" s="2" t="str">
        <f>HYPERLINK("https://my.zakupki.prom.ua/remote/dispatcher/state_purchase_view/31705133", "UA-2021-11-11-017607-a")</f>
        <v>UA-2021-11-11-017607-a</v>
      </c>
      <c r="C50" s="2" t="s">
        <v>201</v>
      </c>
      <c r="D50" s="10" t="s">
        <v>216</v>
      </c>
      <c r="E50" s="10" t="s">
        <v>217</v>
      </c>
      <c r="F50" s="5">
        <v>137020</v>
      </c>
      <c r="G50" s="5">
        <v>137020</v>
      </c>
      <c r="H50" s="1" t="s">
        <v>201</v>
      </c>
      <c r="I50" s="11" t="s">
        <v>241</v>
      </c>
      <c r="J50" s="11" t="s">
        <v>206</v>
      </c>
      <c r="K50" s="4">
        <v>44511</v>
      </c>
      <c r="L50" s="1" t="s">
        <v>210</v>
      </c>
      <c r="M50" s="1" t="s">
        <v>96</v>
      </c>
      <c r="N50" s="5">
        <v>124020</v>
      </c>
    </row>
    <row r="51" spans="1:14" ht="77.25" x14ac:dyDescent="0.25">
      <c r="A51" s="3">
        <v>50</v>
      </c>
      <c r="B51" s="2" t="str">
        <f>HYPERLINK("https://my.zakupki.prom.ua/remote/dispatcher/state_purchase_view/31652444", "UA-2021-11-10-016641-a")</f>
        <v>UA-2021-11-10-016641-a</v>
      </c>
      <c r="C51" s="2" t="s">
        <v>201</v>
      </c>
      <c r="D51" s="10" t="s">
        <v>216</v>
      </c>
      <c r="E51" s="10" t="s">
        <v>217</v>
      </c>
      <c r="F51" s="5">
        <v>242730</v>
      </c>
      <c r="G51" s="5">
        <v>242730</v>
      </c>
      <c r="H51" s="1" t="s">
        <v>201</v>
      </c>
      <c r="I51" s="11" t="s">
        <v>222</v>
      </c>
      <c r="J51" s="11" t="s">
        <v>195</v>
      </c>
      <c r="K51" s="4">
        <v>44510</v>
      </c>
      <c r="L51" s="1" t="s">
        <v>210</v>
      </c>
      <c r="M51" s="1" t="s">
        <v>90</v>
      </c>
      <c r="N51" s="5">
        <v>240840</v>
      </c>
    </row>
    <row r="52" spans="1:14" ht="77.25" x14ac:dyDescent="0.25">
      <c r="A52" s="3">
        <v>51</v>
      </c>
      <c r="B52" s="2" t="str">
        <f>HYPERLINK("https://my.zakupki.prom.ua/remote/dispatcher/state_purchase_view/31601750", "UA-2021-11-09-006839-a")</f>
        <v>UA-2021-11-09-006839-a</v>
      </c>
      <c r="C52" s="2" t="s">
        <v>201</v>
      </c>
      <c r="D52" s="10" t="s">
        <v>216</v>
      </c>
      <c r="E52" s="10" t="s">
        <v>217</v>
      </c>
      <c r="F52" s="5">
        <v>280068</v>
      </c>
      <c r="G52" s="5">
        <v>280068</v>
      </c>
      <c r="H52" s="1" t="s">
        <v>201</v>
      </c>
      <c r="I52" s="11" t="s">
        <v>242</v>
      </c>
      <c r="J52" s="11" t="s">
        <v>195</v>
      </c>
      <c r="K52" s="4">
        <v>44509</v>
      </c>
      <c r="L52" s="1" t="s">
        <v>210</v>
      </c>
      <c r="M52" s="1" t="s">
        <v>126</v>
      </c>
      <c r="N52" s="5">
        <v>278670</v>
      </c>
    </row>
    <row r="53" spans="1:14" ht="77.25" x14ac:dyDescent="0.25">
      <c r="A53" s="3">
        <v>52</v>
      </c>
      <c r="B53" s="2" t="str">
        <f>HYPERLINK("https://my.zakupki.prom.ua/remote/dispatcher/state_purchase_view/31601056", "UA-2021-11-09-006597-a")</f>
        <v>UA-2021-11-09-006597-a</v>
      </c>
      <c r="C53" s="2" t="s">
        <v>201</v>
      </c>
      <c r="D53" s="10" t="s">
        <v>216</v>
      </c>
      <c r="E53" s="10" t="s">
        <v>217</v>
      </c>
      <c r="F53" s="5">
        <v>185000</v>
      </c>
      <c r="G53" s="5">
        <v>185000</v>
      </c>
      <c r="H53" s="1" t="s">
        <v>201</v>
      </c>
      <c r="I53" s="11" t="s">
        <v>243</v>
      </c>
      <c r="J53" s="11" t="s">
        <v>206</v>
      </c>
      <c r="K53" s="4">
        <v>44509</v>
      </c>
      <c r="L53" s="1" t="s">
        <v>210</v>
      </c>
      <c r="M53" s="1" t="s">
        <v>7</v>
      </c>
      <c r="N53" s="5">
        <v>185000</v>
      </c>
    </row>
    <row r="54" spans="1:14" ht="77.25" x14ac:dyDescent="0.25">
      <c r="A54" s="3">
        <v>53</v>
      </c>
      <c r="B54" s="2" t="str">
        <f>HYPERLINK("https://my.zakupki.prom.ua/remote/dispatcher/state_purchase_view/31599952", "UA-2021-11-09-006194-a")</f>
        <v>UA-2021-11-09-006194-a</v>
      </c>
      <c r="C54" s="2" t="s">
        <v>201</v>
      </c>
      <c r="D54" s="10" t="s">
        <v>216</v>
      </c>
      <c r="E54" s="10" t="s">
        <v>217</v>
      </c>
      <c r="F54" s="5">
        <v>2999.04</v>
      </c>
      <c r="G54" s="5">
        <v>2999.04</v>
      </c>
      <c r="H54" s="1" t="s">
        <v>201</v>
      </c>
      <c r="I54" s="11" t="s">
        <v>244</v>
      </c>
      <c r="J54" s="11" t="s">
        <v>200</v>
      </c>
      <c r="K54" s="4">
        <v>44509</v>
      </c>
      <c r="L54" s="1" t="s">
        <v>210</v>
      </c>
      <c r="M54" s="1" t="s">
        <v>67</v>
      </c>
      <c r="N54" s="5">
        <v>2999.04</v>
      </c>
    </row>
    <row r="55" spans="1:14" ht="77.25" x14ac:dyDescent="0.25">
      <c r="A55" s="3">
        <v>54</v>
      </c>
      <c r="B55" s="2" t="str">
        <f>HYPERLINK("https://my.zakupki.prom.ua/remote/dispatcher/state_purchase_view/31501243", "UA-2021-11-05-016454-b")</f>
        <v>UA-2021-11-05-016454-b</v>
      </c>
      <c r="C55" s="2" t="s">
        <v>201</v>
      </c>
      <c r="D55" s="10" t="s">
        <v>216</v>
      </c>
      <c r="E55" s="10" t="s">
        <v>217</v>
      </c>
      <c r="F55" s="5">
        <v>376007</v>
      </c>
      <c r="G55" s="5">
        <v>376007</v>
      </c>
      <c r="H55" s="1" t="s">
        <v>201</v>
      </c>
      <c r="I55" s="11" t="s">
        <v>241</v>
      </c>
      <c r="J55" s="11" t="s">
        <v>195</v>
      </c>
      <c r="K55" s="4">
        <v>44505</v>
      </c>
      <c r="L55" s="1" t="s">
        <v>210</v>
      </c>
      <c r="M55" s="1" t="s">
        <v>53</v>
      </c>
      <c r="N55" s="5">
        <v>375000</v>
      </c>
    </row>
    <row r="56" spans="1:14" ht="77.25" x14ac:dyDescent="0.25">
      <c r="A56" s="3">
        <v>55</v>
      </c>
      <c r="B56" s="2" t="str">
        <f>HYPERLINK("https://my.zakupki.prom.ua/remote/dispatcher/state_purchase_view/31501153", "UA-2021-11-05-016429-b")</f>
        <v>UA-2021-11-05-016429-b</v>
      </c>
      <c r="C56" s="2" t="s">
        <v>201</v>
      </c>
      <c r="D56" s="10" t="s">
        <v>216</v>
      </c>
      <c r="E56" s="10" t="s">
        <v>217</v>
      </c>
      <c r="F56" s="5">
        <v>11600</v>
      </c>
      <c r="G56" s="5">
        <v>11600</v>
      </c>
      <c r="H56" s="1" t="s">
        <v>201</v>
      </c>
      <c r="I56" s="11" t="s">
        <v>223</v>
      </c>
      <c r="J56" s="11" t="s">
        <v>195</v>
      </c>
      <c r="K56" s="4">
        <v>44505</v>
      </c>
      <c r="L56" s="1" t="s">
        <v>210</v>
      </c>
      <c r="M56" s="1" t="s">
        <v>52</v>
      </c>
      <c r="N56" s="5">
        <v>11160</v>
      </c>
    </row>
    <row r="57" spans="1:14" ht="77.25" x14ac:dyDescent="0.25">
      <c r="A57" s="3">
        <v>56</v>
      </c>
      <c r="B57" s="2" t="str">
        <f>HYPERLINK("https://my.zakupki.prom.ua/remote/dispatcher/state_purchase_view/31500612", "UA-2021-11-05-016238-b")</f>
        <v>UA-2021-11-05-016238-b</v>
      </c>
      <c r="C57" s="2" t="s">
        <v>201</v>
      </c>
      <c r="D57" s="10" t="s">
        <v>216</v>
      </c>
      <c r="E57" s="10" t="s">
        <v>217</v>
      </c>
      <c r="F57" s="5">
        <v>48001</v>
      </c>
      <c r="G57" s="5">
        <v>48001</v>
      </c>
      <c r="H57" s="1" t="s">
        <v>201</v>
      </c>
      <c r="I57" s="11" t="s">
        <v>235</v>
      </c>
      <c r="J57" s="11" t="s">
        <v>206</v>
      </c>
      <c r="K57" s="4">
        <v>44505</v>
      </c>
      <c r="L57" s="1" t="s">
        <v>210</v>
      </c>
      <c r="M57" s="1" t="s">
        <v>169</v>
      </c>
      <c r="N57" s="5">
        <v>47946.89</v>
      </c>
    </row>
    <row r="58" spans="1:14" ht="77.25" x14ac:dyDescent="0.25">
      <c r="A58" s="3">
        <v>57</v>
      </c>
      <c r="B58" s="2" t="str">
        <f>HYPERLINK("https://my.zakupki.prom.ua/remote/dispatcher/state_purchase_view/31500596", "UA-2021-11-05-016230-b")</f>
        <v>UA-2021-11-05-016230-b</v>
      </c>
      <c r="C58" s="2" t="s">
        <v>201</v>
      </c>
      <c r="D58" s="10" t="s">
        <v>216</v>
      </c>
      <c r="E58" s="10" t="s">
        <v>217</v>
      </c>
      <c r="F58" s="5">
        <v>49009</v>
      </c>
      <c r="G58" s="5">
        <v>49009</v>
      </c>
      <c r="H58" s="1" t="s">
        <v>201</v>
      </c>
      <c r="I58" s="11" t="s">
        <v>235</v>
      </c>
      <c r="J58" s="11" t="s">
        <v>206</v>
      </c>
      <c r="K58" s="4">
        <v>44505</v>
      </c>
      <c r="L58" s="1" t="s">
        <v>210</v>
      </c>
      <c r="M58" s="1" t="s">
        <v>168</v>
      </c>
      <c r="N58" s="5">
        <v>48954.080000000002</v>
      </c>
    </row>
    <row r="59" spans="1:14" ht="77.25" x14ac:dyDescent="0.25">
      <c r="A59" s="3">
        <v>58</v>
      </c>
      <c r="B59" s="2" t="str">
        <f>HYPERLINK("https://my.zakupki.prom.ua/remote/dispatcher/state_purchase_view/31500591", "UA-2021-11-05-016225-b")</f>
        <v>UA-2021-11-05-016225-b</v>
      </c>
      <c r="C59" s="2" t="s">
        <v>201</v>
      </c>
      <c r="D59" s="10" t="s">
        <v>216</v>
      </c>
      <c r="E59" s="10" t="s">
        <v>217</v>
      </c>
      <c r="F59" s="5">
        <v>49009</v>
      </c>
      <c r="G59" s="5">
        <v>49009</v>
      </c>
      <c r="H59" s="1" t="s">
        <v>201</v>
      </c>
      <c r="I59" s="11" t="s">
        <v>235</v>
      </c>
      <c r="J59" s="11" t="s">
        <v>206</v>
      </c>
      <c r="K59" s="4">
        <v>44505</v>
      </c>
      <c r="L59" s="1" t="s">
        <v>210</v>
      </c>
      <c r="M59" s="1" t="s">
        <v>167</v>
      </c>
      <c r="N59" s="5">
        <v>48954.080000000002</v>
      </c>
    </row>
    <row r="60" spans="1:14" ht="77.25" x14ac:dyDescent="0.25">
      <c r="A60" s="3">
        <v>59</v>
      </c>
      <c r="B60" s="2" t="str">
        <f>HYPERLINK("https://my.zakupki.prom.ua/remote/dispatcher/state_purchase_view/31500586", "UA-2021-11-05-016221-b")</f>
        <v>UA-2021-11-05-016221-b</v>
      </c>
      <c r="C60" s="2" t="s">
        <v>201</v>
      </c>
      <c r="D60" s="10" t="s">
        <v>216</v>
      </c>
      <c r="E60" s="10" t="s">
        <v>217</v>
      </c>
      <c r="F60" s="5">
        <v>48393</v>
      </c>
      <c r="G60" s="5">
        <v>48393</v>
      </c>
      <c r="H60" s="1" t="s">
        <v>201</v>
      </c>
      <c r="I60" s="11" t="s">
        <v>235</v>
      </c>
      <c r="J60" s="11" t="s">
        <v>206</v>
      </c>
      <c r="K60" s="4">
        <v>44505</v>
      </c>
      <c r="L60" s="1" t="s">
        <v>210</v>
      </c>
      <c r="M60" s="1" t="s">
        <v>166</v>
      </c>
      <c r="N60" s="5">
        <v>48338.11</v>
      </c>
    </row>
    <row r="61" spans="1:14" ht="77.25" x14ac:dyDescent="0.25">
      <c r="A61" s="3">
        <v>60</v>
      </c>
      <c r="B61" s="2" t="str">
        <f>HYPERLINK("https://my.zakupki.prom.ua/remote/dispatcher/state_purchase_view/31405999", "UA-2021-11-03-016902-a")</f>
        <v>UA-2021-11-03-016902-a</v>
      </c>
      <c r="C61" s="2" t="s">
        <v>201</v>
      </c>
      <c r="D61" s="10" t="s">
        <v>216</v>
      </c>
      <c r="E61" s="10" t="s">
        <v>217</v>
      </c>
      <c r="F61" s="5">
        <v>48001</v>
      </c>
      <c r="G61" s="5">
        <v>48001</v>
      </c>
      <c r="H61" s="1" t="s">
        <v>201</v>
      </c>
      <c r="I61" s="11" t="s">
        <v>235</v>
      </c>
      <c r="J61" s="11" t="s">
        <v>206</v>
      </c>
      <c r="K61" s="4">
        <v>44503</v>
      </c>
      <c r="L61" s="1" t="s">
        <v>210</v>
      </c>
      <c r="M61" s="1" t="s">
        <v>165</v>
      </c>
      <c r="N61" s="5">
        <v>47946.89</v>
      </c>
    </row>
    <row r="62" spans="1:14" ht="77.25" x14ac:dyDescent="0.25">
      <c r="A62" s="3">
        <v>61</v>
      </c>
      <c r="B62" s="2" t="str">
        <f>HYPERLINK("https://my.zakupki.prom.ua/remote/dispatcher/state_purchase_view/31405968", "UA-2021-11-03-016894-a")</f>
        <v>UA-2021-11-03-016894-a</v>
      </c>
      <c r="C62" s="2" t="s">
        <v>201</v>
      </c>
      <c r="D62" s="10" t="s">
        <v>216</v>
      </c>
      <c r="E62" s="10" t="s">
        <v>217</v>
      </c>
      <c r="F62" s="5">
        <v>48001</v>
      </c>
      <c r="G62" s="5">
        <v>48001</v>
      </c>
      <c r="H62" s="1" t="s">
        <v>201</v>
      </c>
      <c r="I62" s="11" t="s">
        <v>235</v>
      </c>
      <c r="J62" s="11" t="s">
        <v>206</v>
      </c>
      <c r="K62" s="4">
        <v>44503</v>
      </c>
      <c r="L62" s="1" t="s">
        <v>210</v>
      </c>
      <c r="M62" s="1" t="s">
        <v>164</v>
      </c>
      <c r="N62" s="5">
        <v>47946.89</v>
      </c>
    </row>
    <row r="63" spans="1:14" ht="77.25" x14ac:dyDescent="0.25">
      <c r="A63" s="3">
        <v>62</v>
      </c>
      <c r="B63" s="2" t="str">
        <f>HYPERLINK("https://my.zakupki.prom.ua/remote/dispatcher/state_purchase_view/31405929", "UA-2021-11-03-016879-a")</f>
        <v>UA-2021-11-03-016879-a</v>
      </c>
      <c r="C63" s="2" t="s">
        <v>201</v>
      </c>
      <c r="D63" s="10" t="s">
        <v>216</v>
      </c>
      <c r="E63" s="10" t="s">
        <v>217</v>
      </c>
      <c r="F63" s="5">
        <v>49009</v>
      </c>
      <c r="G63" s="5">
        <v>49009</v>
      </c>
      <c r="H63" s="1" t="s">
        <v>201</v>
      </c>
      <c r="I63" s="11" t="s">
        <v>235</v>
      </c>
      <c r="J63" s="11" t="s">
        <v>206</v>
      </c>
      <c r="K63" s="4">
        <v>44503</v>
      </c>
      <c r="L63" s="1" t="s">
        <v>210</v>
      </c>
      <c r="M63" s="1" t="s">
        <v>163</v>
      </c>
      <c r="N63" s="5">
        <v>48954.080000000002</v>
      </c>
    </row>
    <row r="64" spans="1:14" ht="77.25" x14ac:dyDescent="0.25">
      <c r="A64" s="3">
        <v>63</v>
      </c>
      <c r="B64" s="2" t="str">
        <f>HYPERLINK("https://my.zakupki.prom.ua/remote/dispatcher/state_purchase_view/31405912", "UA-2021-11-03-016864-a")</f>
        <v>UA-2021-11-03-016864-a</v>
      </c>
      <c r="C64" s="2" t="s">
        <v>201</v>
      </c>
      <c r="D64" s="10" t="s">
        <v>216</v>
      </c>
      <c r="E64" s="10" t="s">
        <v>217</v>
      </c>
      <c r="F64" s="5">
        <v>49558</v>
      </c>
      <c r="G64" s="5">
        <v>49558</v>
      </c>
      <c r="H64" s="1" t="s">
        <v>201</v>
      </c>
      <c r="I64" s="11" t="s">
        <v>235</v>
      </c>
      <c r="J64" s="11" t="s">
        <v>206</v>
      </c>
      <c r="K64" s="4">
        <v>44503</v>
      </c>
      <c r="L64" s="1" t="s">
        <v>210</v>
      </c>
      <c r="M64" s="1" t="s">
        <v>162</v>
      </c>
      <c r="N64" s="5">
        <v>49503.74</v>
      </c>
    </row>
    <row r="65" spans="1:14" ht="77.25" x14ac:dyDescent="0.25">
      <c r="A65" s="3">
        <v>64</v>
      </c>
      <c r="B65" s="2" t="str">
        <f>HYPERLINK("https://my.zakupki.prom.ua/remote/dispatcher/state_purchase_view/31356490", "UA-2021-11-02-015816-a")</f>
        <v>UA-2021-11-02-015816-a</v>
      </c>
      <c r="C65" s="2" t="s">
        <v>201</v>
      </c>
      <c r="D65" s="10" t="s">
        <v>216</v>
      </c>
      <c r="E65" s="10" t="s">
        <v>217</v>
      </c>
      <c r="F65" s="5">
        <v>310000</v>
      </c>
      <c r="G65" s="5">
        <v>310000</v>
      </c>
      <c r="H65" s="1" t="s">
        <v>201</v>
      </c>
      <c r="I65" s="11" t="s">
        <v>245</v>
      </c>
      <c r="J65" s="11" t="s">
        <v>195</v>
      </c>
      <c r="K65" s="4">
        <v>44502</v>
      </c>
      <c r="L65" s="1" t="s">
        <v>210</v>
      </c>
      <c r="M65" s="1" t="s">
        <v>54</v>
      </c>
      <c r="N65" s="5">
        <v>309852</v>
      </c>
    </row>
    <row r="66" spans="1:14" ht="77.25" x14ac:dyDescent="0.25">
      <c r="A66" s="3">
        <v>65</v>
      </c>
      <c r="B66" s="2" t="str">
        <f>HYPERLINK("https://my.zakupki.prom.ua/remote/dispatcher/state_purchase_view/31268799", "UA-2021-10-30-000568-a")</f>
        <v>UA-2021-10-30-000568-a</v>
      </c>
      <c r="C66" s="2" t="s">
        <v>201</v>
      </c>
      <c r="D66" s="10" t="s">
        <v>216</v>
      </c>
      <c r="E66" s="10" t="s">
        <v>217</v>
      </c>
      <c r="F66" s="5">
        <v>47610</v>
      </c>
      <c r="G66" s="5">
        <v>47610</v>
      </c>
      <c r="H66" s="1" t="s">
        <v>201</v>
      </c>
      <c r="I66" s="11" t="s">
        <v>235</v>
      </c>
      <c r="J66" s="11" t="s">
        <v>206</v>
      </c>
      <c r="K66" s="4">
        <v>44499</v>
      </c>
      <c r="L66" s="1" t="s">
        <v>210</v>
      </c>
      <c r="M66" s="1" t="s">
        <v>161</v>
      </c>
      <c r="N66" s="5">
        <v>47555.65</v>
      </c>
    </row>
    <row r="67" spans="1:14" ht="77.25" x14ac:dyDescent="0.25">
      <c r="A67" s="3">
        <v>66</v>
      </c>
      <c r="B67" s="2" t="str">
        <f>HYPERLINK("https://my.zakupki.prom.ua/remote/dispatcher/state_purchase_view/31268795", "UA-2021-10-30-000566-a")</f>
        <v>UA-2021-10-30-000566-a</v>
      </c>
      <c r="C67" s="2" t="s">
        <v>201</v>
      </c>
      <c r="D67" s="10" t="s">
        <v>216</v>
      </c>
      <c r="E67" s="10" t="s">
        <v>217</v>
      </c>
      <c r="F67" s="5">
        <v>49950</v>
      </c>
      <c r="G67" s="5">
        <v>49950</v>
      </c>
      <c r="H67" s="1" t="s">
        <v>201</v>
      </c>
      <c r="I67" s="11" t="s">
        <v>235</v>
      </c>
      <c r="J67" s="11" t="s">
        <v>206</v>
      </c>
      <c r="K67" s="4">
        <v>44499</v>
      </c>
      <c r="L67" s="1" t="s">
        <v>210</v>
      </c>
      <c r="M67" s="1" t="s">
        <v>160</v>
      </c>
      <c r="N67" s="5">
        <v>49894.98</v>
      </c>
    </row>
    <row r="68" spans="1:14" ht="77.25" x14ac:dyDescent="0.25">
      <c r="A68" s="3">
        <v>67</v>
      </c>
      <c r="B68" s="2" t="str">
        <f>HYPERLINK("https://my.zakupki.prom.ua/remote/dispatcher/state_purchase_view/31268794", "UA-2021-10-30-000565-a")</f>
        <v>UA-2021-10-30-000565-a</v>
      </c>
      <c r="C68" s="2" t="s">
        <v>201</v>
      </c>
      <c r="D68" s="10" t="s">
        <v>216</v>
      </c>
      <c r="E68" s="10" t="s">
        <v>217</v>
      </c>
      <c r="F68" s="5">
        <v>49009</v>
      </c>
      <c r="G68" s="5">
        <v>49009</v>
      </c>
      <c r="H68" s="1" t="s">
        <v>201</v>
      </c>
      <c r="I68" s="11" t="s">
        <v>235</v>
      </c>
      <c r="J68" s="11" t="s">
        <v>206</v>
      </c>
      <c r="K68" s="4">
        <v>44499</v>
      </c>
      <c r="L68" s="1" t="s">
        <v>210</v>
      </c>
      <c r="M68" s="1" t="s">
        <v>159</v>
      </c>
      <c r="N68" s="5">
        <v>48954.080000000002</v>
      </c>
    </row>
    <row r="69" spans="1:14" ht="77.25" x14ac:dyDescent="0.25">
      <c r="A69" s="3">
        <v>68</v>
      </c>
      <c r="B69" s="2" t="str">
        <f>HYPERLINK("https://my.zakupki.prom.ua/remote/dispatcher/state_purchase_view/31268792", "UA-2021-10-30-000563-a")</f>
        <v>UA-2021-10-30-000563-a</v>
      </c>
      <c r="C69" s="2" t="s">
        <v>201</v>
      </c>
      <c r="D69" s="10" t="s">
        <v>216</v>
      </c>
      <c r="E69" s="10" t="s">
        <v>217</v>
      </c>
      <c r="F69" s="5">
        <v>49558</v>
      </c>
      <c r="G69" s="5">
        <v>49558</v>
      </c>
      <c r="H69" s="1" t="s">
        <v>201</v>
      </c>
      <c r="I69" s="11" t="s">
        <v>235</v>
      </c>
      <c r="J69" s="11" t="s">
        <v>206</v>
      </c>
      <c r="K69" s="4">
        <v>44499</v>
      </c>
      <c r="L69" s="1" t="s">
        <v>210</v>
      </c>
      <c r="M69" s="1" t="s">
        <v>158</v>
      </c>
      <c r="N69" s="5">
        <v>49503.74</v>
      </c>
    </row>
    <row r="70" spans="1:14" ht="77.25" x14ac:dyDescent="0.25">
      <c r="A70" s="3">
        <v>69</v>
      </c>
      <c r="B70" s="2" t="str">
        <f>HYPERLINK("https://my.zakupki.prom.ua/remote/dispatcher/state_purchase_view/31268781", "UA-2021-10-30-000561-a")</f>
        <v>UA-2021-10-30-000561-a</v>
      </c>
      <c r="C70" s="2" t="s">
        <v>201</v>
      </c>
      <c r="D70" s="10" t="s">
        <v>216</v>
      </c>
      <c r="E70" s="10" t="s">
        <v>217</v>
      </c>
      <c r="F70" s="5">
        <v>49400</v>
      </c>
      <c r="G70" s="5">
        <v>49400</v>
      </c>
      <c r="H70" s="1" t="s">
        <v>201</v>
      </c>
      <c r="I70" s="11" t="s">
        <v>235</v>
      </c>
      <c r="J70" s="11" t="s">
        <v>206</v>
      </c>
      <c r="K70" s="4">
        <v>44499</v>
      </c>
      <c r="L70" s="1" t="s">
        <v>210</v>
      </c>
      <c r="M70" s="1" t="s">
        <v>157</v>
      </c>
      <c r="N70" s="5">
        <v>49345.31</v>
      </c>
    </row>
    <row r="71" spans="1:14" ht="77.25" x14ac:dyDescent="0.25">
      <c r="A71" s="3">
        <v>70</v>
      </c>
      <c r="B71" s="2" t="str">
        <f>HYPERLINK("https://my.zakupki.prom.ua/remote/dispatcher/state_purchase_view/31225060", "UA-2021-10-28-009385-a")</f>
        <v>UA-2021-10-28-009385-a</v>
      </c>
      <c r="C71" s="2" t="s">
        <v>201</v>
      </c>
      <c r="D71" s="10" t="s">
        <v>216</v>
      </c>
      <c r="E71" s="10" t="s">
        <v>217</v>
      </c>
      <c r="F71" s="5">
        <v>311000</v>
      </c>
      <c r="G71" s="5">
        <v>311000</v>
      </c>
      <c r="H71" s="1" t="s">
        <v>201</v>
      </c>
      <c r="I71" s="11" t="s">
        <v>246</v>
      </c>
      <c r="J71" s="11" t="s">
        <v>195</v>
      </c>
      <c r="K71" s="4">
        <v>44497</v>
      </c>
      <c r="L71" s="1" t="s">
        <v>210</v>
      </c>
      <c r="M71" s="1" t="s">
        <v>91</v>
      </c>
      <c r="N71" s="5">
        <v>309900</v>
      </c>
    </row>
    <row r="72" spans="1:14" ht="77.25" x14ac:dyDescent="0.25">
      <c r="A72" s="3">
        <v>71</v>
      </c>
      <c r="B72" s="2" t="str">
        <f>HYPERLINK("https://my.zakupki.prom.ua/remote/dispatcher/state_purchase_view/31026973", "UA-2021-10-22-013257-b")</f>
        <v>UA-2021-10-22-013257-b</v>
      </c>
      <c r="C72" s="2" t="s">
        <v>201</v>
      </c>
      <c r="D72" s="10" t="s">
        <v>216</v>
      </c>
      <c r="E72" s="10" t="s">
        <v>217</v>
      </c>
      <c r="F72" s="5">
        <v>4600</v>
      </c>
      <c r="G72" s="5">
        <v>4600</v>
      </c>
      <c r="H72" s="1" t="s">
        <v>201</v>
      </c>
      <c r="I72" s="11" t="s">
        <v>247</v>
      </c>
      <c r="J72" s="11" t="s">
        <v>205</v>
      </c>
      <c r="K72" s="4">
        <v>44491</v>
      </c>
      <c r="L72" s="1" t="s">
        <v>210</v>
      </c>
      <c r="M72" s="1" t="s">
        <v>72</v>
      </c>
      <c r="N72" s="5">
        <v>4600</v>
      </c>
    </row>
    <row r="73" spans="1:14" ht="77.25" x14ac:dyDescent="0.25">
      <c r="A73" s="3">
        <v>72</v>
      </c>
      <c r="B73" s="2" t="str">
        <f>HYPERLINK("https://my.zakupki.prom.ua/remote/dispatcher/state_purchase_view/31026537", "UA-2021-10-22-013159-b")</f>
        <v>UA-2021-10-22-013159-b</v>
      </c>
      <c r="C73" s="2" t="s">
        <v>201</v>
      </c>
      <c r="D73" s="10" t="s">
        <v>216</v>
      </c>
      <c r="E73" s="10" t="s">
        <v>217</v>
      </c>
      <c r="F73" s="5">
        <v>572200</v>
      </c>
      <c r="G73" s="5">
        <v>572200</v>
      </c>
      <c r="H73" s="1" t="s">
        <v>201</v>
      </c>
      <c r="I73" s="11" t="s">
        <v>248</v>
      </c>
      <c r="J73" s="11" t="s">
        <v>195</v>
      </c>
      <c r="K73" s="4">
        <v>44491</v>
      </c>
      <c r="L73" s="1" t="s">
        <v>210</v>
      </c>
      <c r="M73" s="1" t="s">
        <v>171</v>
      </c>
      <c r="N73" s="5">
        <v>571920</v>
      </c>
    </row>
    <row r="74" spans="1:14" ht="77.25" x14ac:dyDescent="0.25">
      <c r="A74" s="3">
        <v>73</v>
      </c>
      <c r="B74" s="2" t="str">
        <f>HYPERLINK("https://my.zakupki.prom.ua/remote/dispatcher/state_purchase_view/30979410", "UA-2021-10-21-013361-b")</f>
        <v>UA-2021-10-21-013361-b</v>
      </c>
      <c r="C74" s="2" t="s">
        <v>201</v>
      </c>
      <c r="D74" s="10" t="s">
        <v>216</v>
      </c>
      <c r="E74" s="10" t="s">
        <v>217</v>
      </c>
      <c r="F74" s="5">
        <v>7000</v>
      </c>
      <c r="G74" s="5">
        <v>7000</v>
      </c>
      <c r="H74" s="1" t="s">
        <v>201</v>
      </c>
      <c r="I74" s="11" t="s">
        <v>249</v>
      </c>
      <c r="J74" s="11" t="s">
        <v>206</v>
      </c>
      <c r="K74" s="4">
        <v>44490</v>
      </c>
      <c r="L74" s="1" t="s">
        <v>210</v>
      </c>
      <c r="M74" s="1" t="s">
        <v>144</v>
      </c>
      <c r="N74" s="5">
        <v>6990</v>
      </c>
    </row>
    <row r="75" spans="1:14" ht="77.25" x14ac:dyDescent="0.25">
      <c r="A75" s="3">
        <v>74</v>
      </c>
      <c r="B75" s="2" t="str">
        <f>HYPERLINK("https://my.zakupki.prom.ua/remote/dispatcher/state_purchase_view/30786248", "UA-2021-10-13-006630-c")</f>
        <v>UA-2021-10-13-006630-c</v>
      </c>
      <c r="C75" s="2" t="s">
        <v>201</v>
      </c>
      <c r="D75" s="10" t="s">
        <v>216</v>
      </c>
      <c r="E75" s="10" t="s">
        <v>217</v>
      </c>
      <c r="F75" s="5">
        <v>15275</v>
      </c>
      <c r="G75" s="5">
        <v>15275</v>
      </c>
      <c r="H75" s="1" t="s">
        <v>201</v>
      </c>
      <c r="I75" s="11" t="s">
        <v>250</v>
      </c>
      <c r="J75" s="11" t="s">
        <v>206</v>
      </c>
      <c r="K75" s="4">
        <v>44482</v>
      </c>
      <c r="L75" s="1" t="s">
        <v>210</v>
      </c>
      <c r="M75" s="1" t="s">
        <v>74</v>
      </c>
      <c r="N75" s="5">
        <v>14997</v>
      </c>
    </row>
    <row r="76" spans="1:14" ht="77.25" x14ac:dyDescent="0.25">
      <c r="A76" s="3">
        <v>75</v>
      </c>
      <c r="B76" s="2" t="str">
        <f>HYPERLINK("https://my.zakupki.prom.ua/remote/dispatcher/state_purchase_view/30785863", "UA-2021-10-13-012231-b")</f>
        <v>UA-2021-10-13-012231-b</v>
      </c>
      <c r="C76" s="2" t="s">
        <v>201</v>
      </c>
      <c r="D76" s="10" t="s">
        <v>216</v>
      </c>
      <c r="E76" s="10" t="s">
        <v>218</v>
      </c>
      <c r="F76" s="5">
        <v>3256699</v>
      </c>
      <c r="G76" s="5">
        <v>3256699</v>
      </c>
      <c r="H76" s="1" t="s">
        <v>201</v>
      </c>
      <c r="I76" s="11" t="s">
        <v>235</v>
      </c>
      <c r="J76" s="11" t="s">
        <v>195</v>
      </c>
      <c r="K76" s="4">
        <v>44482</v>
      </c>
      <c r="L76" s="1" t="s">
        <v>210</v>
      </c>
      <c r="M76" s="1" t="s">
        <v>116</v>
      </c>
      <c r="N76" s="5">
        <v>2806890</v>
      </c>
    </row>
    <row r="77" spans="1:14" ht="77.25" x14ac:dyDescent="0.25">
      <c r="A77" s="3">
        <v>76</v>
      </c>
      <c r="B77" s="2" t="str">
        <f>HYPERLINK("https://my.zakupki.prom.ua/remote/dispatcher/state_purchase_view/30785841", "UA-2021-10-13-012220-b")</f>
        <v>UA-2021-10-13-012220-b</v>
      </c>
      <c r="C77" s="2" t="s">
        <v>201</v>
      </c>
      <c r="D77" s="10" t="s">
        <v>216</v>
      </c>
      <c r="E77" s="10" t="s">
        <v>218</v>
      </c>
      <c r="F77" s="5">
        <v>711610</v>
      </c>
      <c r="G77" s="5">
        <v>711610</v>
      </c>
      <c r="H77" s="1" t="s">
        <v>201</v>
      </c>
      <c r="I77" s="11" t="s">
        <v>235</v>
      </c>
      <c r="J77" s="11" t="s">
        <v>195</v>
      </c>
      <c r="K77" s="4">
        <v>44482</v>
      </c>
      <c r="L77" s="1" t="s">
        <v>210</v>
      </c>
      <c r="M77" s="1" t="s">
        <v>119</v>
      </c>
      <c r="N77" s="5">
        <v>620364</v>
      </c>
    </row>
    <row r="78" spans="1:14" ht="77.25" x14ac:dyDescent="0.25">
      <c r="A78" s="3">
        <v>77</v>
      </c>
      <c r="B78" s="2" t="str">
        <f>HYPERLINK("https://my.zakupki.prom.ua/remote/dispatcher/state_purchase_view/30785811", "UA-2021-10-13-012216-b")</f>
        <v>UA-2021-10-13-012216-b</v>
      </c>
      <c r="C78" s="2" t="s">
        <v>201</v>
      </c>
      <c r="D78" s="10" t="s">
        <v>216</v>
      </c>
      <c r="E78" s="10" t="s">
        <v>218</v>
      </c>
      <c r="F78" s="5">
        <v>444990</v>
      </c>
      <c r="G78" s="5">
        <v>444990</v>
      </c>
      <c r="H78" s="1" t="s">
        <v>201</v>
      </c>
      <c r="I78" s="11" t="s">
        <v>235</v>
      </c>
      <c r="J78" s="11" t="s">
        <v>195</v>
      </c>
      <c r="K78" s="4">
        <v>44482</v>
      </c>
      <c r="L78" s="1" t="s">
        <v>210</v>
      </c>
      <c r="M78" s="1" t="s">
        <v>113</v>
      </c>
      <c r="N78" s="5">
        <v>393886.03</v>
      </c>
    </row>
    <row r="79" spans="1:14" ht="77.25" x14ac:dyDescent="0.25">
      <c r="A79" s="3">
        <v>78</v>
      </c>
      <c r="B79" s="2" t="str">
        <f>HYPERLINK("https://my.zakupki.prom.ua/remote/dispatcher/state_purchase_view/30785792", "UA-2021-10-13-012211-b")</f>
        <v>UA-2021-10-13-012211-b</v>
      </c>
      <c r="C79" s="2" t="s">
        <v>201</v>
      </c>
      <c r="D79" s="10" t="s">
        <v>216</v>
      </c>
      <c r="E79" s="10" t="s">
        <v>218</v>
      </c>
      <c r="F79" s="5">
        <v>1025194</v>
      </c>
      <c r="G79" s="5">
        <v>1025194</v>
      </c>
      <c r="H79" s="1" t="s">
        <v>201</v>
      </c>
      <c r="I79" s="11" t="s">
        <v>235</v>
      </c>
      <c r="J79" s="11" t="s">
        <v>195</v>
      </c>
      <c r="K79" s="4">
        <v>44482</v>
      </c>
      <c r="L79" s="1" t="s">
        <v>210</v>
      </c>
      <c r="M79" s="1" t="s">
        <v>117</v>
      </c>
      <c r="N79" s="5">
        <v>882358</v>
      </c>
    </row>
    <row r="80" spans="1:14" ht="77.25" x14ac:dyDescent="0.25">
      <c r="A80" s="3">
        <v>79</v>
      </c>
      <c r="B80" s="2" t="str">
        <f>HYPERLINK("https://my.zakupki.prom.ua/remote/dispatcher/state_purchase_view/30785744", "UA-2021-10-13-012204-b")</f>
        <v>UA-2021-10-13-012204-b</v>
      </c>
      <c r="C80" s="2" t="s">
        <v>201</v>
      </c>
      <c r="D80" s="10" t="s">
        <v>216</v>
      </c>
      <c r="E80" s="10" t="s">
        <v>218</v>
      </c>
      <c r="F80" s="5">
        <v>1166736</v>
      </c>
      <c r="G80" s="5">
        <v>1166736</v>
      </c>
      <c r="H80" s="1" t="s">
        <v>201</v>
      </c>
      <c r="I80" s="11" t="s">
        <v>235</v>
      </c>
      <c r="J80" s="11" t="s">
        <v>195</v>
      </c>
      <c r="K80" s="4">
        <v>44482</v>
      </c>
      <c r="L80" s="1" t="s">
        <v>210</v>
      </c>
      <c r="M80" s="1" t="s">
        <v>118</v>
      </c>
      <c r="N80" s="5">
        <v>978620.16</v>
      </c>
    </row>
    <row r="81" spans="1:14" ht="77.25" x14ac:dyDescent="0.25">
      <c r="A81" s="3">
        <v>80</v>
      </c>
      <c r="B81" s="2" t="str">
        <f>HYPERLINK("https://my.zakupki.prom.ua/remote/dispatcher/state_purchase_view/30785723", "UA-2021-10-13-012196-b")</f>
        <v>UA-2021-10-13-012196-b</v>
      </c>
      <c r="C81" s="2" t="s">
        <v>201</v>
      </c>
      <c r="D81" s="10" t="s">
        <v>216</v>
      </c>
      <c r="E81" s="10" t="s">
        <v>218</v>
      </c>
      <c r="F81" s="5">
        <v>726958</v>
      </c>
      <c r="G81" s="5">
        <v>726958</v>
      </c>
      <c r="H81" s="1" t="s">
        <v>201</v>
      </c>
      <c r="I81" s="11" t="s">
        <v>235</v>
      </c>
      <c r="J81" s="11" t="s">
        <v>195</v>
      </c>
      <c r="K81" s="4">
        <v>44482</v>
      </c>
      <c r="L81" s="1" t="s">
        <v>210</v>
      </c>
      <c r="M81" s="1" t="s">
        <v>115</v>
      </c>
      <c r="N81" s="5">
        <v>630192</v>
      </c>
    </row>
    <row r="82" spans="1:14" ht="77.25" x14ac:dyDescent="0.25">
      <c r="A82" s="3">
        <v>81</v>
      </c>
      <c r="B82" s="2" t="str">
        <f>HYPERLINK("https://my.zakupki.prom.ua/remote/dispatcher/state_purchase_view/30785710", "UA-2021-10-13-012184-b")</f>
        <v>UA-2021-10-13-012184-b</v>
      </c>
      <c r="C82" s="2" t="s">
        <v>201</v>
      </c>
      <c r="D82" s="10" t="s">
        <v>216</v>
      </c>
      <c r="E82" s="10" t="s">
        <v>218</v>
      </c>
      <c r="F82" s="5">
        <v>1377404</v>
      </c>
      <c r="G82" s="5">
        <v>1377404</v>
      </c>
      <c r="H82" s="1" t="s">
        <v>201</v>
      </c>
      <c r="I82" s="11" t="s">
        <v>235</v>
      </c>
      <c r="J82" s="11" t="s">
        <v>195</v>
      </c>
      <c r="K82" s="4">
        <v>44482</v>
      </c>
      <c r="L82" s="1" t="s">
        <v>210</v>
      </c>
      <c r="M82" s="1" t="s">
        <v>120</v>
      </c>
      <c r="N82" s="5">
        <v>1125331.25</v>
      </c>
    </row>
    <row r="83" spans="1:14" ht="77.25" x14ac:dyDescent="0.25">
      <c r="A83" s="3">
        <v>82</v>
      </c>
      <c r="B83" s="2" t="str">
        <f>HYPERLINK("https://my.zakupki.prom.ua/remote/dispatcher/state_purchase_view/30785645", "UA-2021-10-13-012160-b")</f>
        <v>UA-2021-10-13-012160-b</v>
      </c>
      <c r="C83" s="2" t="s">
        <v>201</v>
      </c>
      <c r="D83" s="10" t="s">
        <v>216</v>
      </c>
      <c r="E83" s="10" t="s">
        <v>218</v>
      </c>
      <c r="F83" s="5">
        <v>697994</v>
      </c>
      <c r="G83" s="5">
        <v>697994</v>
      </c>
      <c r="H83" s="1" t="s">
        <v>201</v>
      </c>
      <c r="I83" s="11" t="s">
        <v>235</v>
      </c>
      <c r="J83" s="11" t="s">
        <v>195</v>
      </c>
      <c r="K83" s="4">
        <v>44482</v>
      </c>
      <c r="L83" s="1" t="s">
        <v>210</v>
      </c>
      <c r="M83" s="1" t="s">
        <v>122</v>
      </c>
      <c r="N83" s="5">
        <v>600534</v>
      </c>
    </row>
    <row r="84" spans="1:14" ht="77.25" x14ac:dyDescent="0.25">
      <c r="A84" s="3">
        <v>83</v>
      </c>
      <c r="B84" s="2" t="str">
        <f>HYPERLINK("https://my.zakupki.prom.ua/remote/dispatcher/state_purchase_view/30785602", "UA-2021-10-13-012148-b")</f>
        <v>UA-2021-10-13-012148-b</v>
      </c>
      <c r="C84" s="2" t="s">
        <v>201</v>
      </c>
      <c r="D84" s="10" t="s">
        <v>216</v>
      </c>
      <c r="E84" s="10" t="s">
        <v>218</v>
      </c>
      <c r="F84" s="5">
        <v>937157</v>
      </c>
      <c r="G84" s="5">
        <v>937157</v>
      </c>
      <c r="H84" s="1" t="s">
        <v>201</v>
      </c>
      <c r="I84" s="11" t="s">
        <v>235</v>
      </c>
      <c r="J84" s="11" t="s">
        <v>195</v>
      </c>
      <c r="K84" s="4">
        <v>44482</v>
      </c>
      <c r="L84" s="1" t="s">
        <v>210</v>
      </c>
      <c r="M84" s="1" t="s">
        <v>111</v>
      </c>
      <c r="N84" s="5">
        <v>765914.39</v>
      </c>
    </row>
    <row r="85" spans="1:14" ht="77.25" x14ac:dyDescent="0.25">
      <c r="A85" s="3">
        <v>84</v>
      </c>
      <c r="B85" s="2" t="str">
        <f>HYPERLINK("https://my.zakupki.prom.ua/remote/dispatcher/state_purchase_view/30785575", "UA-2021-10-13-012138-b")</f>
        <v>UA-2021-10-13-012138-b</v>
      </c>
      <c r="C85" s="2" t="s">
        <v>201</v>
      </c>
      <c r="D85" s="10" t="s">
        <v>216</v>
      </c>
      <c r="E85" s="10" t="s">
        <v>218</v>
      </c>
      <c r="F85" s="5">
        <v>1406526</v>
      </c>
      <c r="G85" s="5">
        <v>1406526</v>
      </c>
      <c r="H85" s="1" t="s">
        <v>201</v>
      </c>
      <c r="I85" s="11" t="s">
        <v>235</v>
      </c>
      <c r="J85" s="11" t="s">
        <v>195</v>
      </c>
      <c r="K85" s="4">
        <v>44482</v>
      </c>
      <c r="L85" s="1" t="s">
        <v>210</v>
      </c>
      <c r="M85" s="1" t="s">
        <v>110</v>
      </c>
      <c r="N85" s="5">
        <v>1183006.26</v>
      </c>
    </row>
    <row r="86" spans="1:14" ht="77.25" x14ac:dyDescent="0.25">
      <c r="A86" s="3">
        <v>85</v>
      </c>
      <c r="B86" s="2" t="str">
        <f>HYPERLINK("https://my.zakupki.prom.ua/remote/dispatcher/state_purchase_view/30785525", "UA-2021-10-13-012123-b")</f>
        <v>UA-2021-10-13-012123-b</v>
      </c>
      <c r="C86" s="2" t="s">
        <v>201</v>
      </c>
      <c r="D86" s="10" t="s">
        <v>216</v>
      </c>
      <c r="E86" s="10" t="s">
        <v>218</v>
      </c>
      <c r="F86" s="5">
        <v>554865</v>
      </c>
      <c r="G86" s="5">
        <v>554865</v>
      </c>
      <c r="H86" s="1" t="s">
        <v>201</v>
      </c>
      <c r="I86" s="11" t="s">
        <v>235</v>
      </c>
      <c r="J86" s="11" t="s">
        <v>195</v>
      </c>
      <c r="K86" s="4">
        <v>44482</v>
      </c>
      <c r="L86" s="1" t="s">
        <v>210</v>
      </c>
      <c r="M86" s="1" t="s">
        <v>112</v>
      </c>
      <c r="N86" s="5">
        <v>485248.82</v>
      </c>
    </row>
    <row r="87" spans="1:14" ht="77.25" x14ac:dyDescent="0.25">
      <c r="A87" s="3">
        <v>86</v>
      </c>
      <c r="B87" s="2" t="str">
        <f>HYPERLINK("https://my.zakupki.prom.ua/remote/dispatcher/state_purchase_view/30785498", "UA-2021-10-13-012107-b")</f>
        <v>UA-2021-10-13-012107-b</v>
      </c>
      <c r="C87" s="2" t="s">
        <v>201</v>
      </c>
      <c r="D87" s="10" t="s">
        <v>216</v>
      </c>
      <c r="E87" s="10" t="s">
        <v>218</v>
      </c>
      <c r="F87" s="5">
        <v>821607</v>
      </c>
      <c r="G87" s="5">
        <v>821607</v>
      </c>
      <c r="H87" s="1" t="s">
        <v>201</v>
      </c>
      <c r="I87" s="11" t="s">
        <v>235</v>
      </c>
      <c r="J87" s="11" t="s">
        <v>195</v>
      </c>
      <c r="K87" s="4">
        <v>44482</v>
      </c>
      <c r="L87" s="1" t="s">
        <v>210</v>
      </c>
      <c r="M87" s="1" t="s">
        <v>109</v>
      </c>
      <c r="N87" s="5">
        <v>714347.78</v>
      </c>
    </row>
    <row r="88" spans="1:14" ht="77.25" x14ac:dyDescent="0.25">
      <c r="A88" s="3">
        <v>87</v>
      </c>
      <c r="B88" s="2" t="str">
        <f>HYPERLINK("https://my.zakupki.prom.ua/remote/dispatcher/state_purchase_view/30785458", "UA-2021-10-13-012094-b")</f>
        <v>UA-2021-10-13-012094-b</v>
      </c>
      <c r="C88" s="2" t="s">
        <v>201</v>
      </c>
      <c r="D88" s="10" t="s">
        <v>216</v>
      </c>
      <c r="E88" s="10" t="s">
        <v>218</v>
      </c>
      <c r="F88" s="5">
        <v>996353</v>
      </c>
      <c r="G88" s="5">
        <v>996353</v>
      </c>
      <c r="H88" s="1" t="s">
        <v>201</v>
      </c>
      <c r="I88" s="11" t="s">
        <v>235</v>
      </c>
      <c r="J88" s="11" t="s">
        <v>195</v>
      </c>
      <c r="K88" s="4">
        <v>44482</v>
      </c>
      <c r="L88" s="1" t="s">
        <v>210</v>
      </c>
      <c r="M88" s="1" t="s">
        <v>121</v>
      </c>
      <c r="N88" s="5">
        <v>857476</v>
      </c>
    </row>
    <row r="89" spans="1:14" ht="77.25" x14ac:dyDescent="0.25">
      <c r="A89" s="3">
        <v>88</v>
      </c>
      <c r="B89" s="2" t="str">
        <f>HYPERLINK("https://my.zakupki.prom.ua/remote/dispatcher/state_purchase_view/30785418", "UA-2021-10-13-012083-b")</f>
        <v>UA-2021-10-13-012083-b</v>
      </c>
      <c r="C89" s="2" t="s">
        <v>201</v>
      </c>
      <c r="D89" s="10" t="s">
        <v>216</v>
      </c>
      <c r="E89" s="10" t="s">
        <v>218</v>
      </c>
      <c r="F89" s="5">
        <v>1019695</v>
      </c>
      <c r="G89" s="5">
        <v>1019695</v>
      </c>
      <c r="H89" s="1" t="s">
        <v>201</v>
      </c>
      <c r="I89" s="11" t="s">
        <v>235</v>
      </c>
      <c r="J89" s="11" t="s">
        <v>195</v>
      </c>
      <c r="K89" s="4">
        <v>44482</v>
      </c>
      <c r="L89" s="1" t="s">
        <v>210</v>
      </c>
      <c r="M89" s="1" t="s">
        <v>114</v>
      </c>
      <c r="N89" s="5">
        <v>883156.8</v>
      </c>
    </row>
    <row r="90" spans="1:14" ht="77.25" x14ac:dyDescent="0.25">
      <c r="A90" s="3">
        <v>89</v>
      </c>
      <c r="B90" s="2" t="str">
        <f>HYPERLINK("https://my.zakupki.prom.ua/remote/dispatcher/state_purchase_view/30784662", "UA-2021-10-13-011866-b")</f>
        <v>UA-2021-10-13-011866-b</v>
      </c>
      <c r="C90" s="2" t="s">
        <v>201</v>
      </c>
      <c r="D90" s="10" t="s">
        <v>216</v>
      </c>
      <c r="E90" s="10" t="s">
        <v>217</v>
      </c>
      <c r="F90" s="5">
        <v>13557450</v>
      </c>
      <c r="G90" s="5">
        <v>13557450</v>
      </c>
      <c r="H90" s="1" t="s">
        <v>201</v>
      </c>
      <c r="I90" s="11" t="s">
        <v>251</v>
      </c>
      <c r="J90" s="11" t="s">
        <v>196</v>
      </c>
      <c r="K90" s="4">
        <v>44482</v>
      </c>
      <c r="L90" s="1" t="s">
        <v>210</v>
      </c>
      <c r="M90" s="1" t="s">
        <v>68</v>
      </c>
      <c r="N90" s="5">
        <v>12600000</v>
      </c>
    </row>
    <row r="91" spans="1:14" ht="77.25" x14ac:dyDescent="0.25">
      <c r="A91" s="3">
        <v>90</v>
      </c>
      <c r="B91" s="2" t="str">
        <f>HYPERLINK("https://my.zakupki.prom.ua/remote/dispatcher/state_purchase_view/30784005", "UA-2021-10-13-011685-b")</f>
        <v>UA-2021-10-13-011685-b</v>
      </c>
      <c r="C91" s="2" t="s">
        <v>201</v>
      </c>
      <c r="D91" s="10" t="s">
        <v>216</v>
      </c>
      <c r="E91" s="10" t="s">
        <v>217</v>
      </c>
      <c r="F91" s="5">
        <v>101770</v>
      </c>
      <c r="G91" s="5">
        <v>101770</v>
      </c>
      <c r="H91" s="1" t="s">
        <v>201</v>
      </c>
      <c r="I91" s="11" t="s">
        <v>252</v>
      </c>
      <c r="J91" s="11" t="s">
        <v>206</v>
      </c>
      <c r="K91" s="4">
        <v>44482</v>
      </c>
      <c r="L91" s="1" t="s">
        <v>210</v>
      </c>
      <c r="M91" s="1" t="s">
        <v>73</v>
      </c>
      <c r="N91" s="5">
        <v>66834</v>
      </c>
    </row>
    <row r="92" spans="1:14" ht="77.25" x14ac:dyDescent="0.25">
      <c r="A92" s="3">
        <v>91</v>
      </c>
      <c r="B92" s="2" t="str">
        <f>HYPERLINK("https://my.zakupki.prom.ua/remote/dispatcher/state_purchase_view/30783688", "UA-2021-10-13-011591-b")</f>
        <v>UA-2021-10-13-011591-b</v>
      </c>
      <c r="C92" s="2" t="s">
        <v>201</v>
      </c>
      <c r="D92" s="10" t="s">
        <v>216</v>
      </c>
      <c r="E92" s="10" t="s">
        <v>217</v>
      </c>
      <c r="F92" s="5">
        <v>570486</v>
      </c>
      <c r="G92" s="5">
        <v>570486</v>
      </c>
      <c r="H92" s="1" t="s">
        <v>201</v>
      </c>
      <c r="I92" s="11" t="s">
        <v>253</v>
      </c>
      <c r="J92" s="11" t="s">
        <v>195</v>
      </c>
      <c r="K92" s="4">
        <v>44482</v>
      </c>
      <c r="L92" s="1" t="s">
        <v>210</v>
      </c>
      <c r="M92" s="1" t="s">
        <v>132</v>
      </c>
      <c r="N92" s="5">
        <v>562800</v>
      </c>
    </row>
    <row r="93" spans="1:14" ht="77.25" x14ac:dyDescent="0.25">
      <c r="A93" s="3">
        <v>92</v>
      </c>
      <c r="B93" s="2" t="str">
        <f>HYPERLINK("https://my.zakupki.prom.ua/remote/dispatcher/state_purchase_view/30689749", "UA-2021-10-11-011616-b")</f>
        <v>UA-2021-10-11-011616-b</v>
      </c>
      <c r="C93" s="2" t="s">
        <v>201</v>
      </c>
      <c r="D93" s="10" t="s">
        <v>216</v>
      </c>
      <c r="E93" s="10" t="s">
        <v>217</v>
      </c>
      <c r="F93" s="5">
        <v>8937.6</v>
      </c>
      <c r="G93" s="5">
        <v>8937.6</v>
      </c>
      <c r="H93" s="1" t="s">
        <v>201</v>
      </c>
      <c r="I93" s="11" t="s">
        <v>254</v>
      </c>
      <c r="J93" s="11" t="s">
        <v>200</v>
      </c>
      <c r="K93" s="4">
        <v>44480</v>
      </c>
      <c r="L93" s="1" t="s">
        <v>210</v>
      </c>
      <c r="M93" s="1" t="s">
        <v>88</v>
      </c>
      <c r="N93" s="5">
        <v>8937.6</v>
      </c>
    </row>
    <row r="94" spans="1:14" ht="77.25" x14ac:dyDescent="0.25">
      <c r="A94" s="3">
        <v>93</v>
      </c>
      <c r="B94" s="2" t="str">
        <f>HYPERLINK("https://my.zakupki.prom.ua/remote/dispatcher/state_purchase_view/30644255", "UA-2021-10-08-011756-b")</f>
        <v>UA-2021-10-08-011756-b</v>
      </c>
      <c r="C94" s="2" t="s">
        <v>201</v>
      </c>
      <c r="D94" s="10" t="s">
        <v>216</v>
      </c>
      <c r="E94" s="10" t="s">
        <v>217</v>
      </c>
      <c r="F94" s="5">
        <v>295109</v>
      </c>
      <c r="G94" s="5">
        <v>295109</v>
      </c>
      <c r="H94" s="1" t="s">
        <v>201</v>
      </c>
      <c r="I94" s="11" t="s">
        <v>255</v>
      </c>
      <c r="J94" s="11" t="s">
        <v>195</v>
      </c>
      <c r="K94" s="4">
        <v>44477</v>
      </c>
      <c r="L94" s="1" t="s">
        <v>210</v>
      </c>
      <c r="M94" s="1" t="s">
        <v>101</v>
      </c>
      <c r="N94" s="5">
        <v>290875.2</v>
      </c>
    </row>
    <row r="95" spans="1:14" ht="77.25" x14ac:dyDescent="0.25">
      <c r="A95" s="3">
        <v>94</v>
      </c>
      <c r="B95" s="2" t="str">
        <f>HYPERLINK("https://my.zakupki.prom.ua/remote/dispatcher/state_purchase_view/30644036", "UA-2021-10-08-011681-b")</f>
        <v>UA-2021-10-08-011681-b</v>
      </c>
      <c r="C95" s="2" t="s">
        <v>201</v>
      </c>
      <c r="D95" s="10" t="s">
        <v>216</v>
      </c>
      <c r="E95" s="10" t="s">
        <v>217</v>
      </c>
      <c r="F95" s="5">
        <v>681074</v>
      </c>
      <c r="G95" s="5">
        <v>681074</v>
      </c>
      <c r="H95" s="1" t="s">
        <v>201</v>
      </c>
      <c r="I95" s="11" t="s">
        <v>256</v>
      </c>
      <c r="J95" s="11" t="s">
        <v>195</v>
      </c>
      <c r="K95" s="4">
        <v>44477</v>
      </c>
      <c r="L95" s="1" t="s">
        <v>210</v>
      </c>
      <c r="M95" s="1" t="s">
        <v>100</v>
      </c>
      <c r="N95" s="5">
        <v>672372</v>
      </c>
    </row>
    <row r="96" spans="1:14" ht="77.25" x14ac:dyDescent="0.25">
      <c r="A96" s="3">
        <v>95</v>
      </c>
      <c r="B96" s="2" t="str">
        <f>HYPERLINK("https://my.zakupki.prom.ua/remote/dispatcher/state_purchase_view/30462333", "UA-2021-10-04-009985-b")</f>
        <v>UA-2021-10-04-009985-b</v>
      </c>
      <c r="C96" s="2" t="s">
        <v>201</v>
      </c>
      <c r="D96" s="10" t="s">
        <v>216</v>
      </c>
      <c r="E96" s="10" t="s">
        <v>217</v>
      </c>
      <c r="F96" s="5">
        <v>3431800</v>
      </c>
      <c r="G96" s="5">
        <v>3431800</v>
      </c>
      <c r="H96" s="1" t="s">
        <v>201</v>
      </c>
      <c r="I96" s="11" t="s">
        <v>257</v>
      </c>
      <c r="J96" s="11" t="s">
        <v>195</v>
      </c>
      <c r="K96" s="4">
        <v>44473</v>
      </c>
      <c r="L96" s="1" t="s">
        <v>210</v>
      </c>
      <c r="M96" s="1" t="s">
        <v>1</v>
      </c>
      <c r="N96" s="5">
        <v>3411450</v>
      </c>
    </row>
    <row r="97" spans="1:14" ht="77.25" x14ac:dyDescent="0.25">
      <c r="A97" s="3">
        <v>96</v>
      </c>
      <c r="B97" s="2" t="str">
        <f>HYPERLINK("https://my.zakupki.prom.ua/remote/dispatcher/state_purchase_view/30351344", "UA-2021-09-29-008296-b")</f>
        <v>UA-2021-09-29-008296-b</v>
      </c>
      <c r="C97" s="2" t="s">
        <v>201</v>
      </c>
      <c r="D97" s="10" t="s">
        <v>216</v>
      </c>
      <c r="E97" s="10" t="s">
        <v>217</v>
      </c>
      <c r="F97" s="5">
        <v>7176</v>
      </c>
      <c r="G97" s="5">
        <v>7176</v>
      </c>
      <c r="H97" s="1" t="s">
        <v>201</v>
      </c>
      <c r="I97" s="11" t="s">
        <v>258</v>
      </c>
      <c r="J97" s="11" t="s">
        <v>200</v>
      </c>
      <c r="K97" s="4">
        <v>44468</v>
      </c>
      <c r="L97" s="1" t="s">
        <v>210</v>
      </c>
      <c r="M97" s="1" t="s">
        <v>189</v>
      </c>
      <c r="N97" s="5">
        <v>7176</v>
      </c>
    </row>
    <row r="98" spans="1:14" ht="77.25" x14ac:dyDescent="0.25">
      <c r="A98" s="3">
        <v>97</v>
      </c>
      <c r="B98" s="2" t="str">
        <f>HYPERLINK("https://my.zakupki.prom.ua/remote/dispatcher/state_purchase_view/30350702", "UA-2021-09-29-008062-b")</f>
        <v>UA-2021-09-29-008062-b</v>
      </c>
      <c r="C98" s="2" t="s">
        <v>201</v>
      </c>
      <c r="D98" s="10" t="s">
        <v>216</v>
      </c>
      <c r="E98" s="10" t="s">
        <v>217</v>
      </c>
      <c r="F98" s="5">
        <v>426</v>
      </c>
      <c r="G98" s="5">
        <v>426</v>
      </c>
      <c r="H98" s="1" t="s">
        <v>201</v>
      </c>
      <c r="I98" s="11" t="s">
        <v>259</v>
      </c>
      <c r="J98" s="11" t="s">
        <v>200</v>
      </c>
      <c r="K98" s="4">
        <v>44468</v>
      </c>
      <c r="L98" s="1" t="s">
        <v>210</v>
      </c>
      <c r="M98" s="1" t="s">
        <v>188</v>
      </c>
      <c r="N98" s="5">
        <v>426</v>
      </c>
    </row>
    <row r="99" spans="1:14" ht="77.25" x14ac:dyDescent="0.25">
      <c r="A99" s="3">
        <v>98</v>
      </c>
      <c r="B99" s="2" t="str">
        <f>HYPERLINK("https://my.zakupki.prom.ua/remote/dispatcher/state_purchase_view/30270525", "UA-2021-09-27-009520-b")</f>
        <v>UA-2021-09-27-009520-b</v>
      </c>
      <c r="C99" s="2" t="s">
        <v>201</v>
      </c>
      <c r="D99" s="10" t="s">
        <v>216</v>
      </c>
      <c r="E99" s="10" t="s">
        <v>217</v>
      </c>
      <c r="F99" s="5">
        <v>2000</v>
      </c>
      <c r="G99" s="5">
        <v>2000</v>
      </c>
      <c r="H99" s="1" t="s">
        <v>201</v>
      </c>
      <c r="I99" s="11" t="s">
        <v>260</v>
      </c>
      <c r="J99" s="11" t="s">
        <v>200</v>
      </c>
      <c r="K99" s="4">
        <v>44466</v>
      </c>
      <c r="L99" s="1" t="s">
        <v>210</v>
      </c>
      <c r="M99" s="1" t="s">
        <v>198</v>
      </c>
      <c r="N99" s="5">
        <v>2000</v>
      </c>
    </row>
    <row r="100" spans="1:14" ht="77.25" x14ac:dyDescent="0.25">
      <c r="A100" s="3">
        <v>99</v>
      </c>
      <c r="B100" s="2" t="str">
        <f>HYPERLINK("https://my.zakupki.prom.ua/remote/dispatcher/state_purchase_view/30229256", "UA-2021-09-24-011823-b")</f>
        <v>UA-2021-09-24-011823-b</v>
      </c>
      <c r="C100" s="2" t="s">
        <v>201</v>
      </c>
      <c r="D100" s="10" t="s">
        <v>216</v>
      </c>
      <c r="E100" s="10" t="s">
        <v>217</v>
      </c>
      <c r="F100" s="5">
        <v>7722807</v>
      </c>
      <c r="G100" s="5">
        <v>7722807</v>
      </c>
      <c r="H100" s="1" t="s">
        <v>201</v>
      </c>
      <c r="I100" s="11" t="s">
        <v>222</v>
      </c>
      <c r="J100" s="11" t="s">
        <v>196</v>
      </c>
      <c r="K100" s="4">
        <v>44463</v>
      </c>
      <c r="L100" s="1" t="s">
        <v>210</v>
      </c>
      <c r="M100" s="1" t="s">
        <v>156</v>
      </c>
      <c r="N100" s="5">
        <v>7668000</v>
      </c>
    </row>
    <row r="101" spans="1:14" ht="77.25" x14ac:dyDescent="0.25">
      <c r="A101" s="3">
        <v>100</v>
      </c>
      <c r="B101" s="2" t="str">
        <f>HYPERLINK("https://my.zakupki.prom.ua/remote/dispatcher/state_purchase_view/29860569", "UA-2021-09-15-001176-b")</f>
        <v>UA-2021-09-15-001176-b</v>
      </c>
      <c r="C101" s="2" t="s">
        <v>201</v>
      </c>
      <c r="D101" s="10" t="s">
        <v>216</v>
      </c>
      <c r="E101" s="10" t="s">
        <v>217</v>
      </c>
      <c r="F101" s="5">
        <v>2871</v>
      </c>
      <c r="G101" s="5">
        <v>2871</v>
      </c>
      <c r="H101" s="1" t="s">
        <v>201</v>
      </c>
      <c r="I101" s="11" t="s">
        <v>261</v>
      </c>
      <c r="J101" s="11" t="s">
        <v>200</v>
      </c>
      <c r="K101" s="4">
        <v>44454</v>
      </c>
      <c r="L101" s="1" t="s">
        <v>210</v>
      </c>
      <c r="M101" s="1" t="s">
        <v>99</v>
      </c>
      <c r="N101" s="5">
        <v>2871</v>
      </c>
    </row>
    <row r="102" spans="1:14" ht="77.25" x14ac:dyDescent="0.25">
      <c r="A102" s="3">
        <v>101</v>
      </c>
      <c r="B102" s="2" t="str">
        <f>HYPERLINK("https://my.zakupki.prom.ua/remote/dispatcher/state_purchase_view/29810079", "UA-2021-09-13-015304-b")</f>
        <v>UA-2021-09-13-015304-b</v>
      </c>
      <c r="C102" s="2" t="s">
        <v>201</v>
      </c>
      <c r="D102" s="10" t="s">
        <v>216</v>
      </c>
      <c r="E102" s="10" t="s">
        <v>217</v>
      </c>
      <c r="F102" s="5">
        <v>57883</v>
      </c>
      <c r="G102" s="5">
        <v>57883</v>
      </c>
      <c r="H102" s="1" t="s">
        <v>201</v>
      </c>
      <c r="I102" s="11" t="s">
        <v>262</v>
      </c>
      <c r="J102" s="11" t="s">
        <v>195</v>
      </c>
      <c r="K102" s="4">
        <v>44452</v>
      </c>
      <c r="L102" s="1" t="s">
        <v>210</v>
      </c>
      <c r="M102" s="1" t="s">
        <v>134</v>
      </c>
      <c r="N102" s="5">
        <v>57600</v>
      </c>
    </row>
    <row r="103" spans="1:14" ht="77.25" x14ac:dyDescent="0.25">
      <c r="A103" s="3">
        <v>102</v>
      </c>
      <c r="B103" s="2" t="str">
        <f>HYPERLINK("https://my.zakupki.prom.ua/remote/dispatcher/state_purchase_view/29808836", "UA-2021-09-13-014895-b")</f>
        <v>UA-2021-09-13-014895-b</v>
      </c>
      <c r="C103" s="2" t="s">
        <v>201</v>
      </c>
      <c r="D103" s="10" t="s">
        <v>216</v>
      </c>
      <c r="E103" s="10" t="s">
        <v>217</v>
      </c>
      <c r="F103" s="5">
        <v>199239</v>
      </c>
      <c r="G103" s="5">
        <v>199239</v>
      </c>
      <c r="H103" s="1" t="s">
        <v>201</v>
      </c>
      <c r="I103" s="11" t="s">
        <v>222</v>
      </c>
      <c r="J103" s="11" t="s">
        <v>195</v>
      </c>
      <c r="K103" s="4">
        <v>44452</v>
      </c>
      <c r="L103" s="1" t="s">
        <v>210</v>
      </c>
      <c r="M103" s="1" t="s">
        <v>135</v>
      </c>
      <c r="N103" s="5">
        <v>198000</v>
      </c>
    </row>
    <row r="104" spans="1:14" ht="77.25" x14ac:dyDescent="0.25">
      <c r="A104" s="3">
        <v>103</v>
      </c>
      <c r="B104" s="2" t="str">
        <f>HYPERLINK("https://my.zakupki.prom.ua/remote/dispatcher/state_purchase_view/29721408", "UA-2021-09-09-013001-c")</f>
        <v>UA-2021-09-09-013001-c</v>
      </c>
      <c r="C104" s="2" t="s">
        <v>201</v>
      </c>
      <c r="D104" s="10" t="s">
        <v>216</v>
      </c>
      <c r="E104" s="10" t="s">
        <v>217</v>
      </c>
      <c r="F104" s="5">
        <v>47685</v>
      </c>
      <c r="G104" s="5">
        <v>47685</v>
      </c>
      <c r="H104" s="1" t="s">
        <v>201</v>
      </c>
      <c r="I104" s="11" t="s">
        <v>263</v>
      </c>
      <c r="J104" s="11" t="s">
        <v>206</v>
      </c>
      <c r="K104" s="4">
        <v>44448</v>
      </c>
      <c r="L104" s="1" t="s">
        <v>210</v>
      </c>
      <c r="M104" s="1" t="s">
        <v>50</v>
      </c>
      <c r="N104" s="5">
        <v>46180</v>
      </c>
    </row>
    <row r="105" spans="1:14" ht="77.25" x14ac:dyDescent="0.25">
      <c r="A105" s="3">
        <v>104</v>
      </c>
      <c r="B105" s="2" t="str">
        <f>HYPERLINK("https://my.zakupki.prom.ua/remote/dispatcher/state_purchase_view/29664441", "UA-2021-09-08-009846-c")</f>
        <v>UA-2021-09-08-009846-c</v>
      </c>
      <c r="C105" s="2" t="s">
        <v>201</v>
      </c>
      <c r="D105" s="10" t="s">
        <v>216</v>
      </c>
      <c r="E105" s="10" t="s">
        <v>217</v>
      </c>
      <c r="F105" s="5">
        <v>2960.4</v>
      </c>
      <c r="G105" s="5">
        <v>2960.4</v>
      </c>
      <c r="H105" s="1" t="s">
        <v>201</v>
      </c>
      <c r="I105" s="11" t="s">
        <v>264</v>
      </c>
      <c r="J105" s="11" t="s">
        <v>200</v>
      </c>
      <c r="K105" s="4">
        <v>44447</v>
      </c>
      <c r="L105" s="1" t="s">
        <v>210</v>
      </c>
      <c r="M105" s="1" t="s">
        <v>44</v>
      </c>
      <c r="N105" s="5">
        <v>2960.4</v>
      </c>
    </row>
    <row r="106" spans="1:14" ht="77.25" x14ac:dyDescent="0.25">
      <c r="A106" s="3">
        <v>105</v>
      </c>
      <c r="B106" s="2" t="str">
        <f>HYPERLINK("https://my.zakupki.prom.ua/remote/dispatcher/state_purchase_view/29582737", "UA-2021-09-06-010480-c")</f>
        <v>UA-2021-09-06-010480-c</v>
      </c>
      <c r="C106" s="2" t="s">
        <v>201</v>
      </c>
      <c r="D106" s="10" t="s">
        <v>216</v>
      </c>
      <c r="E106" s="10" t="s">
        <v>217</v>
      </c>
      <c r="F106" s="5">
        <v>511557</v>
      </c>
      <c r="G106" s="5">
        <v>511557</v>
      </c>
      <c r="H106" s="1" t="s">
        <v>201</v>
      </c>
      <c r="I106" s="11" t="s">
        <v>253</v>
      </c>
      <c r="J106" s="11" t="s">
        <v>195</v>
      </c>
      <c r="K106" s="4">
        <v>44445</v>
      </c>
      <c r="L106" s="1" t="s">
        <v>210</v>
      </c>
      <c r="M106" s="1" t="s">
        <v>13</v>
      </c>
      <c r="N106" s="5">
        <v>510960</v>
      </c>
    </row>
    <row r="107" spans="1:14" ht="77.25" x14ac:dyDescent="0.25">
      <c r="A107" s="3">
        <v>106</v>
      </c>
      <c r="B107" s="2" t="str">
        <f>HYPERLINK("https://my.zakupki.prom.ua/remote/dispatcher/state_purchase_view/29544314", "UA-2021-09-04-000235-c")</f>
        <v>UA-2021-09-04-000235-c</v>
      </c>
      <c r="C107" s="2" t="s">
        <v>201</v>
      </c>
      <c r="D107" s="10" t="s">
        <v>216</v>
      </c>
      <c r="E107" s="10" t="s">
        <v>217</v>
      </c>
      <c r="F107" s="5">
        <v>1290400</v>
      </c>
      <c r="G107" s="5">
        <v>1290400</v>
      </c>
      <c r="H107" s="1" t="s">
        <v>201</v>
      </c>
      <c r="I107" s="11" t="s">
        <v>265</v>
      </c>
      <c r="J107" s="11" t="s">
        <v>195</v>
      </c>
      <c r="K107" s="4">
        <v>44443</v>
      </c>
      <c r="L107" s="1" t="s">
        <v>210</v>
      </c>
      <c r="M107" s="1" t="s">
        <v>19</v>
      </c>
      <c r="N107" s="5">
        <v>1283298</v>
      </c>
    </row>
    <row r="108" spans="1:14" ht="77.25" x14ac:dyDescent="0.25">
      <c r="A108" s="3">
        <v>107</v>
      </c>
      <c r="B108" s="2" t="str">
        <f>HYPERLINK("https://my.zakupki.prom.ua/remote/dispatcher/state_purchase_view/29543895", "UA-2021-09-04-000127-c")</f>
        <v>UA-2021-09-04-000127-c</v>
      </c>
      <c r="C108" s="2" t="s">
        <v>201</v>
      </c>
      <c r="D108" s="10" t="s">
        <v>216</v>
      </c>
      <c r="E108" s="10" t="s">
        <v>217</v>
      </c>
      <c r="F108" s="5">
        <v>35370</v>
      </c>
      <c r="G108" s="5">
        <v>35370</v>
      </c>
      <c r="H108" s="1" t="s">
        <v>201</v>
      </c>
      <c r="I108" s="11" t="s">
        <v>266</v>
      </c>
      <c r="J108" s="11" t="s">
        <v>195</v>
      </c>
      <c r="K108" s="4">
        <v>44443</v>
      </c>
      <c r="L108" s="1" t="s">
        <v>210</v>
      </c>
      <c r="M108" s="1" t="s">
        <v>89</v>
      </c>
      <c r="N108" s="5">
        <v>23400</v>
      </c>
    </row>
    <row r="109" spans="1:14" ht="77.25" x14ac:dyDescent="0.25">
      <c r="A109" s="3">
        <v>108</v>
      </c>
      <c r="B109" s="2" t="str">
        <f>HYPERLINK("https://my.zakupki.prom.ua/remote/dispatcher/state_purchase_view/29543162", "UA-2021-09-03-011593-c")</f>
        <v>UA-2021-09-03-011593-c</v>
      </c>
      <c r="C109" s="2" t="s">
        <v>201</v>
      </c>
      <c r="D109" s="10" t="s">
        <v>216</v>
      </c>
      <c r="E109" s="10" t="s">
        <v>217</v>
      </c>
      <c r="F109" s="5">
        <v>3431800</v>
      </c>
      <c r="G109" s="5">
        <v>3431800</v>
      </c>
      <c r="H109" s="1" t="s">
        <v>201</v>
      </c>
      <c r="I109" s="11" t="s">
        <v>257</v>
      </c>
      <c r="J109" s="11" t="s">
        <v>195</v>
      </c>
      <c r="K109" s="4">
        <v>44442</v>
      </c>
      <c r="L109" s="1" t="s">
        <v>210</v>
      </c>
      <c r="M109" s="1" t="s">
        <v>10</v>
      </c>
      <c r="N109" s="5">
        <v>3411450</v>
      </c>
    </row>
    <row r="110" spans="1:14" ht="77.25" x14ac:dyDescent="0.25">
      <c r="A110" s="3">
        <v>109</v>
      </c>
      <c r="B110" s="2" t="str">
        <f>HYPERLINK("https://my.zakupki.prom.ua/remote/dispatcher/state_purchase_view/29543012", "UA-2021-09-03-011561-c")</f>
        <v>UA-2021-09-03-011561-c</v>
      </c>
      <c r="C110" s="2" t="s">
        <v>201</v>
      </c>
      <c r="D110" s="10" t="s">
        <v>216</v>
      </c>
      <c r="E110" s="10" t="s">
        <v>217</v>
      </c>
      <c r="F110" s="5">
        <v>293258</v>
      </c>
      <c r="G110" s="5">
        <v>293258</v>
      </c>
      <c r="H110" s="1" t="s">
        <v>201</v>
      </c>
      <c r="I110" s="11" t="s">
        <v>267</v>
      </c>
      <c r="J110" s="11" t="s">
        <v>195</v>
      </c>
      <c r="K110" s="4">
        <v>44442</v>
      </c>
      <c r="L110" s="1" t="s">
        <v>210</v>
      </c>
      <c r="M110" s="1" t="s">
        <v>129</v>
      </c>
      <c r="N110" s="5">
        <v>285000</v>
      </c>
    </row>
    <row r="111" spans="1:14" ht="77.25" x14ac:dyDescent="0.25">
      <c r="A111" s="3">
        <v>110</v>
      </c>
      <c r="B111" s="2" t="str">
        <f>HYPERLINK("https://my.zakupki.prom.ua/remote/dispatcher/state_purchase_view/29542878", "UA-2021-09-03-011529-c")</f>
        <v>UA-2021-09-03-011529-c</v>
      </c>
      <c r="C111" s="2" t="s">
        <v>201</v>
      </c>
      <c r="D111" s="10" t="s">
        <v>216</v>
      </c>
      <c r="E111" s="10" t="s">
        <v>217</v>
      </c>
      <c r="F111" s="5">
        <v>749920</v>
      </c>
      <c r="G111" s="5">
        <v>749920</v>
      </c>
      <c r="H111" s="1" t="s">
        <v>201</v>
      </c>
      <c r="I111" s="11" t="s">
        <v>266</v>
      </c>
      <c r="J111" s="11" t="s">
        <v>195</v>
      </c>
      <c r="K111" s="4">
        <v>44442</v>
      </c>
      <c r="L111" s="1" t="s">
        <v>210</v>
      </c>
      <c r="M111" s="1" t="s">
        <v>12</v>
      </c>
      <c r="N111" s="5">
        <v>745950</v>
      </c>
    </row>
    <row r="112" spans="1:14" ht="77.25" x14ac:dyDescent="0.25">
      <c r="A112" s="3">
        <v>111</v>
      </c>
      <c r="B112" s="2" t="str">
        <f>HYPERLINK("https://my.zakupki.prom.ua/remote/dispatcher/state_purchase_view/29542328", "UA-2021-09-03-011401-c")</f>
        <v>UA-2021-09-03-011401-c</v>
      </c>
      <c r="C112" s="2" t="s">
        <v>201</v>
      </c>
      <c r="D112" s="10" t="s">
        <v>216</v>
      </c>
      <c r="E112" s="10" t="s">
        <v>217</v>
      </c>
      <c r="F112" s="5">
        <v>529327</v>
      </c>
      <c r="G112" s="5">
        <v>529327</v>
      </c>
      <c r="H112" s="1" t="s">
        <v>201</v>
      </c>
      <c r="I112" s="11" t="s">
        <v>268</v>
      </c>
      <c r="J112" s="11" t="s">
        <v>195</v>
      </c>
      <c r="K112" s="4">
        <v>44442</v>
      </c>
      <c r="L112" s="1" t="s">
        <v>210</v>
      </c>
      <c r="M112" s="1" t="s">
        <v>41</v>
      </c>
      <c r="N112" s="5">
        <v>524520</v>
      </c>
    </row>
    <row r="113" spans="1:14" ht="77.25" x14ac:dyDescent="0.25">
      <c r="A113" s="3">
        <v>112</v>
      </c>
      <c r="B113" s="2" t="str">
        <f>HYPERLINK("https://my.zakupki.prom.ua/remote/dispatcher/state_purchase_view/29425589", "UA-2021-08-31-008158-a")</f>
        <v>UA-2021-08-31-008158-a</v>
      </c>
      <c r="C113" s="2" t="s">
        <v>201</v>
      </c>
      <c r="D113" s="10" t="s">
        <v>216</v>
      </c>
      <c r="E113" s="10" t="s">
        <v>217</v>
      </c>
      <c r="F113" s="5">
        <v>822504</v>
      </c>
      <c r="G113" s="5">
        <v>822504</v>
      </c>
      <c r="H113" s="1" t="s">
        <v>201</v>
      </c>
      <c r="I113" s="11" t="s">
        <v>222</v>
      </c>
      <c r="J113" s="11" t="s">
        <v>195</v>
      </c>
      <c r="K113" s="4">
        <v>44439</v>
      </c>
      <c r="L113" s="1" t="s">
        <v>210</v>
      </c>
      <c r="M113" s="1" t="s">
        <v>9</v>
      </c>
      <c r="N113" s="5">
        <v>820800</v>
      </c>
    </row>
    <row r="114" spans="1:14" ht="77.25" x14ac:dyDescent="0.25">
      <c r="A114" s="3">
        <v>113</v>
      </c>
      <c r="B114" s="2" t="str">
        <f>HYPERLINK("https://my.zakupki.prom.ua/remote/dispatcher/state_purchase_view/29423481", "UA-2021-08-31-007505-a")</f>
        <v>UA-2021-08-31-007505-a</v>
      </c>
      <c r="C114" s="2" t="s">
        <v>201</v>
      </c>
      <c r="D114" s="10" t="s">
        <v>216</v>
      </c>
      <c r="E114" s="10" t="s">
        <v>217</v>
      </c>
      <c r="F114" s="5">
        <v>328000</v>
      </c>
      <c r="G114" s="5">
        <v>328000</v>
      </c>
      <c r="H114" s="1" t="s">
        <v>201</v>
      </c>
      <c r="I114" s="11" t="s">
        <v>269</v>
      </c>
      <c r="J114" s="11" t="s">
        <v>195</v>
      </c>
      <c r="K114" s="4">
        <v>44439</v>
      </c>
      <c r="L114" s="1" t="s">
        <v>210</v>
      </c>
      <c r="M114" s="1" t="s">
        <v>49</v>
      </c>
      <c r="N114" s="5">
        <v>235900</v>
      </c>
    </row>
    <row r="115" spans="1:14" ht="77.25" x14ac:dyDescent="0.25">
      <c r="A115" s="3">
        <v>114</v>
      </c>
      <c r="B115" s="2" t="str">
        <f>HYPERLINK("https://my.zakupki.prom.ua/remote/dispatcher/state_purchase_view/29244414", "UA-2021-08-25-003964-a")</f>
        <v>UA-2021-08-25-003964-a</v>
      </c>
      <c r="C115" s="2" t="s">
        <v>201</v>
      </c>
      <c r="D115" s="10" t="s">
        <v>216</v>
      </c>
      <c r="E115" s="10" t="s">
        <v>217</v>
      </c>
      <c r="F115" s="5">
        <v>43000</v>
      </c>
      <c r="G115" s="5">
        <v>43000</v>
      </c>
      <c r="H115" s="1" t="s">
        <v>201</v>
      </c>
      <c r="I115" s="11" t="s">
        <v>223</v>
      </c>
      <c r="J115" s="11" t="s">
        <v>195</v>
      </c>
      <c r="K115" s="4">
        <v>44433</v>
      </c>
      <c r="L115" s="1" t="s">
        <v>210</v>
      </c>
      <c r="M115" s="1" t="s">
        <v>174</v>
      </c>
      <c r="N115" s="5">
        <v>42600</v>
      </c>
    </row>
    <row r="116" spans="1:14" ht="77.25" x14ac:dyDescent="0.25">
      <c r="A116" s="3">
        <v>115</v>
      </c>
      <c r="B116" s="2" t="str">
        <f>HYPERLINK("https://my.zakupki.prom.ua/remote/dispatcher/state_purchase_view/29026674", "UA-2021-08-13-010065-a")</f>
        <v>UA-2021-08-13-010065-a</v>
      </c>
      <c r="C116" s="2" t="s">
        <v>201</v>
      </c>
      <c r="D116" s="10" t="s">
        <v>216</v>
      </c>
      <c r="E116" s="10" t="s">
        <v>217</v>
      </c>
      <c r="F116" s="5">
        <v>2724440</v>
      </c>
      <c r="G116" s="5">
        <v>2724440</v>
      </c>
      <c r="H116" s="1" t="s">
        <v>201</v>
      </c>
      <c r="I116" s="11" t="s">
        <v>270</v>
      </c>
      <c r="J116" s="11" t="s">
        <v>195</v>
      </c>
      <c r="K116" s="4">
        <v>44421</v>
      </c>
      <c r="L116" s="1" t="s">
        <v>210</v>
      </c>
      <c r="M116" s="1" t="s">
        <v>125</v>
      </c>
      <c r="N116" s="5">
        <v>2402720.25</v>
      </c>
    </row>
    <row r="117" spans="1:14" ht="77.25" x14ac:dyDescent="0.25">
      <c r="A117" s="3">
        <v>116</v>
      </c>
      <c r="B117" s="2" t="str">
        <f>HYPERLINK("https://my.zakupki.prom.ua/remote/dispatcher/state_purchase_view/28909992", "UA-2021-08-10-012464-a")</f>
        <v>UA-2021-08-10-012464-a</v>
      </c>
      <c r="C117" s="2" t="s">
        <v>201</v>
      </c>
      <c r="D117" s="10" t="s">
        <v>216</v>
      </c>
      <c r="E117" s="10" t="s">
        <v>217</v>
      </c>
      <c r="F117" s="5">
        <v>38250</v>
      </c>
      <c r="G117" s="5">
        <v>38250</v>
      </c>
      <c r="H117" s="1" t="s">
        <v>201</v>
      </c>
      <c r="I117" s="11" t="s">
        <v>221</v>
      </c>
      <c r="J117" s="11" t="s">
        <v>206</v>
      </c>
      <c r="K117" s="4">
        <v>44418</v>
      </c>
      <c r="L117" s="1" t="s">
        <v>210</v>
      </c>
      <c r="M117" s="1" t="s">
        <v>4</v>
      </c>
      <c r="N117" s="5">
        <v>18000</v>
      </c>
    </row>
    <row r="118" spans="1:14" ht="77.25" x14ac:dyDescent="0.25">
      <c r="A118" s="3">
        <v>117</v>
      </c>
      <c r="B118" s="2" t="str">
        <f>HYPERLINK("https://my.zakupki.prom.ua/remote/dispatcher/state_purchase_view/28909049", "UA-2021-08-10-012198-a")</f>
        <v>UA-2021-08-10-012198-a</v>
      </c>
      <c r="C118" s="2" t="s">
        <v>201</v>
      </c>
      <c r="D118" s="10" t="s">
        <v>216</v>
      </c>
      <c r="E118" s="10" t="s">
        <v>217</v>
      </c>
      <c r="F118" s="5">
        <v>23400</v>
      </c>
      <c r="G118" s="5">
        <v>23400</v>
      </c>
      <c r="H118" s="1" t="s">
        <v>201</v>
      </c>
      <c r="I118" s="11" t="s">
        <v>220</v>
      </c>
      <c r="J118" s="11" t="s">
        <v>200</v>
      </c>
      <c r="K118" s="4">
        <v>44418</v>
      </c>
      <c r="L118" s="1" t="s">
        <v>210</v>
      </c>
      <c r="M118" s="1" t="s">
        <v>17</v>
      </c>
      <c r="N118" s="5">
        <v>23400</v>
      </c>
    </row>
    <row r="119" spans="1:14" ht="77.25" x14ac:dyDescent="0.25">
      <c r="A119" s="3">
        <v>118</v>
      </c>
      <c r="B119" s="2" t="str">
        <f>HYPERLINK("https://my.zakupki.prom.ua/remote/dispatcher/state_purchase_view/28901335", "UA-2021-08-10-009948-a")</f>
        <v>UA-2021-08-10-009948-a</v>
      </c>
      <c r="C119" s="2" t="s">
        <v>201</v>
      </c>
      <c r="D119" s="10" t="s">
        <v>216</v>
      </c>
      <c r="E119" s="10" t="s">
        <v>217</v>
      </c>
      <c r="F119" s="5">
        <v>23400</v>
      </c>
      <c r="G119" s="5">
        <v>23400</v>
      </c>
      <c r="H119" s="1" t="s">
        <v>201</v>
      </c>
      <c r="I119" s="11" t="s">
        <v>221</v>
      </c>
      <c r="J119" s="11" t="s">
        <v>200</v>
      </c>
      <c r="K119" s="4">
        <v>44418</v>
      </c>
      <c r="L119" s="1" t="s">
        <v>210</v>
      </c>
      <c r="M119" s="1" t="s">
        <v>15</v>
      </c>
      <c r="N119" s="5">
        <v>23400</v>
      </c>
    </row>
    <row r="120" spans="1:14" ht="77.25" x14ac:dyDescent="0.25">
      <c r="A120" s="3">
        <v>119</v>
      </c>
      <c r="B120" s="2" t="str">
        <f>HYPERLINK("https://my.zakupki.prom.ua/remote/dispatcher/state_purchase_view/28871486", "UA-2021-08-09-012029-a")</f>
        <v>UA-2021-08-09-012029-a</v>
      </c>
      <c r="C120" s="2" t="s">
        <v>201</v>
      </c>
      <c r="D120" s="10" t="s">
        <v>216</v>
      </c>
      <c r="E120" s="10" t="s">
        <v>217</v>
      </c>
      <c r="F120" s="5">
        <v>579120</v>
      </c>
      <c r="G120" s="5">
        <v>579120</v>
      </c>
      <c r="H120" s="1" t="s">
        <v>201</v>
      </c>
      <c r="I120" s="11" t="s">
        <v>271</v>
      </c>
      <c r="J120" s="11" t="s">
        <v>195</v>
      </c>
      <c r="K120" s="4">
        <v>44417</v>
      </c>
      <c r="L120" s="1" t="s">
        <v>210</v>
      </c>
      <c r="M120" s="1" t="s">
        <v>141</v>
      </c>
      <c r="N120" s="5">
        <v>534160.66</v>
      </c>
    </row>
    <row r="121" spans="1:14" ht="77.25" x14ac:dyDescent="0.25">
      <c r="A121" s="3">
        <v>120</v>
      </c>
      <c r="B121" s="2" t="str">
        <f>HYPERLINK("https://my.zakupki.prom.ua/remote/dispatcher/state_purchase_view/28871191", "UA-2021-08-09-011915-a")</f>
        <v>UA-2021-08-09-011915-a</v>
      </c>
      <c r="C121" s="2" t="s">
        <v>201</v>
      </c>
      <c r="D121" s="10" t="s">
        <v>216</v>
      </c>
      <c r="E121" s="10" t="s">
        <v>217</v>
      </c>
      <c r="F121" s="5">
        <v>887718</v>
      </c>
      <c r="G121" s="5">
        <v>887718</v>
      </c>
      <c r="H121" s="1" t="s">
        <v>201</v>
      </c>
      <c r="I121" s="11" t="s">
        <v>266</v>
      </c>
      <c r="J121" s="11" t="s">
        <v>195</v>
      </c>
      <c r="K121" s="4">
        <v>44417</v>
      </c>
      <c r="L121" s="1" t="s">
        <v>210</v>
      </c>
      <c r="M121" s="1" t="s">
        <v>143</v>
      </c>
      <c r="N121" s="5">
        <v>877475.1</v>
      </c>
    </row>
    <row r="122" spans="1:14" ht="77.25" x14ac:dyDescent="0.25">
      <c r="A122" s="3">
        <v>121</v>
      </c>
      <c r="B122" s="2" t="str">
        <f>HYPERLINK("https://my.zakupki.prom.ua/remote/dispatcher/state_purchase_view/28833549", "UA-2021-08-06-012152-a")</f>
        <v>UA-2021-08-06-012152-a</v>
      </c>
      <c r="C122" s="2" t="s">
        <v>201</v>
      </c>
      <c r="D122" s="10" t="s">
        <v>216</v>
      </c>
      <c r="E122" s="10" t="s">
        <v>217</v>
      </c>
      <c r="F122" s="5">
        <v>340900</v>
      </c>
      <c r="G122" s="5">
        <v>340900</v>
      </c>
      <c r="H122" s="1" t="s">
        <v>201</v>
      </c>
      <c r="I122" s="11" t="s">
        <v>272</v>
      </c>
      <c r="J122" s="11" t="s">
        <v>195</v>
      </c>
      <c r="K122" s="4">
        <v>44414</v>
      </c>
      <c r="L122" s="1" t="s">
        <v>210</v>
      </c>
      <c r="M122" s="1" t="s">
        <v>108</v>
      </c>
      <c r="N122" s="5">
        <v>335760</v>
      </c>
    </row>
    <row r="123" spans="1:14" ht="77.25" x14ac:dyDescent="0.25">
      <c r="A123" s="3">
        <v>122</v>
      </c>
      <c r="B123" s="2" t="str">
        <f>HYPERLINK("https://my.zakupki.prom.ua/remote/dispatcher/state_purchase_view/28815632", "UA-2021-08-06-005756-a")</f>
        <v>UA-2021-08-06-005756-a</v>
      </c>
      <c r="C123" s="2" t="s">
        <v>201</v>
      </c>
      <c r="D123" s="10" t="s">
        <v>216</v>
      </c>
      <c r="E123" s="10" t="s">
        <v>217</v>
      </c>
      <c r="F123" s="5">
        <v>2208</v>
      </c>
      <c r="G123" s="5">
        <v>2208</v>
      </c>
      <c r="H123" s="1" t="s">
        <v>201</v>
      </c>
      <c r="I123" s="11" t="s">
        <v>273</v>
      </c>
      <c r="J123" s="11" t="s">
        <v>200</v>
      </c>
      <c r="K123" s="4">
        <v>44414</v>
      </c>
      <c r="L123" s="1" t="s">
        <v>210</v>
      </c>
      <c r="M123" s="1" t="s">
        <v>14</v>
      </c>
      <c r="N123" s="5">
        <v>2208</v>
      </c>
    </row>
    <row r="124" spans="1:14" ht="77.25" x14ac:dyDescent="0.25">
      <c r="A124" s="3">
        <v>123</v>
      </c>
      <c r="B124" s="2" t="str">
        <f>HYPERLINK("https://my.zakupki.prom.ua/remote/dispatcher/state_purchase_view/28713978", "UA-2021-08-03-010512-b")</f>
        <v>UA-2021-08-03-010512-b</v>
      </c>
      <c r="C124" s="2" t="s">
        <v>201</v>
      </c>
      <c r="D124" s="10" t="s">
        <v>216</v>
      </c>
      <c r="E124" s="10" t="s">
        <v>217</v>
      </c>
      <c r="F124" s="5">
        <v>49572</v>
      </c>
      <c r="G124" s="5">
        <v>49572</v>
      </c>
      <c r="H124" s="1" t="s">
        <v>201</v>
      </c>
      <c r="I124" s="11" t="s">
        <v>235</v>
      </c>
      <c r="J124" s="11" t="s">
        <v>200</v>
      </c>
      <c r="K124" s="4">
        <v>44411</v>
      </c>
      <c r="L124" s="1" t="s">
        <v>210</v>
      </c>
      <c r="M124" s="1" t="s">
        <v>192</v>
      </c>
      <c r="N124" s="5">
        <v>49572</v>
      </c>
    </row>
    <row r="125" spans="1:14" ht="77.25" x14ac:dyDescent="0.25">
      <c r="A125" s="3">
        <v>124</v>
      </c>
      <c r="B125" s="2" t="str">
        <f>HYPERLINK("https://my.zakupki.prom.ua/remote/dispatcher/state_purchase_view/28681740", "UA-2021-08-02-011473-b")</f>
        <v>UA-2021-08-02-011473-b</v>
      </c>
      <c r="C125" s="2" t="s">
        <v>201</v>
      </c>
      <c r="D125" s="10" t="s">
        <v>216</v>
      </c>
      <c r="E125" s="10" t="s">
        <v>217</v>
      </c>
      <c r="F125" s="5">
        <v>35408</v>
      </c>
      <c r="G125" s="5">
        <v>35408</v>
      </c>
      <c r="H125" s="1" t="s">
        <v>201</v>
      </c>
      <c r="I125" s="11" t="s">
        <v>235</v>
      </c>
      <c r="J125" s="11" t="s">
        <v>200</v>
      </c>
      <c r="K125" s="4">
        <v>44410</v>
      </c>
      <c r="L125" s="1" t="s">
        <v>210</v>
      </c>
      <c r="M125" s="1" t="s">
        <v>187</v>
      </c>
      <c r="N125" s="5">
        <v>35408</v>
      </c>
    </row>
    <row r="126" spans="1:14" ht="77.25" x14ac:dyDescent="0.25">
      <c r="A126" s="3">
        <v>125</v>
      </c>
      <c r="B126" s="2" t="str">
        <f>HYPERLINK("https://my.zakupki.prom.ua/remote/dispatcher/state_purchase_view/28681719", "UA-2021-08-02-011465-b")</f>
        <v>UA-2021-08-02-011465-b</v>
      </c>
      <c r="C126" s="2" t="s">
        <v>201</v>
      </c>
      <c r="D126" s="10" t="s">
        <v>216</v>
      </c>
      <c r="E126" s="10" t="s">
        <v>217</v>
      </c>
      <c r="F126" s="5">
        <v>29876</v>
      </c>
      <c r="G126" s="5">
        <v>29876</v>
      </c>
      <c r="H126" s="1" t="s">
        <v>201</v>
      </c>
      <c r="I126" s="11" t="s">
        <v>235</v>
      </c>
      <c r="J126" s="11" t="s">
        <v>200</v>
      </c>
      <c r="K126" s="4">
        <v>44410</v>
      </c>
      <c r="L126" s="1" t="s">
        <v>210</v>
      </c>
      <c r="M126" s="1" t="s">
        <v>186</v>
      </c>
      <c r="N126" s="5">
        <v>29876</v>
      </c>
    </row>
    <row r="127" spans="1:14" ht="77.25" x14ac:dyDescent="0.25">
      <c r="A127" s="3">
        <v>126</v>
      </c>
      <c r="B127" s="2" t="str">
        <f>HYPERLINK("https://my.zakupki.prom.ua/remote/dispatcher/state_purchase_view/28681699", "UA-2021-08-02-011455-b")</f>
        <v>UA-2021-08-02-011455-b</v>
      </c>
      <c r="C127" s="2" t="s">
        <v>201</v>
      </c>
      <c r="D127" s="10" t="s">
        <v>216</v>
      </c>
      <c r="E127" s="10" t="s">
        <v>217</v>
      </c>
      <c r="F127" s="5">
        <v>29876</v>
      </c>
      <c r="G127" s="5">
        <v>29876</v>
      </c>
      <c r="H127" s="1" t="s">
        <v>201</v>
      </c>
      <c r="I127" s="11" t="s">
        <v>235</v>
      </c>
      <c r="J127" s="11" t="s">
        <v>200</v>
      </c>
      <c r="K127" s="4">
        <v>44410</v>
      </c>
      <c r="L127" s="1" t="s">
        <v>210</v>
      </c>
      <c r="M127" s="1" t="s">
        <v>185</v>
      </c>
      <c r="N127" s="5">
        <v>29876</v>
      </c>
    </row>
    <row r="128" spans="1:14" ht="77.25" x14ac:dyDescent="0.25">
      <c r="A128" s="3">
        <v>127</v>
      </c>
      <c r="B128" s="2" t="str">
        <f>HYPERLINK("https://my.zakupki.prom.ua/remote/dispatcher/state_purchase_view/28681665", "UA-2021-08-02-011441-b")</f>
        <v>UA-2021-08-02-011441-b</v>
      </c>
      <c r="C128" s="2" t="s">
        <v>201</v>
      </c>
      <c r="D128" s="10" t="s">
        <v>216</v>
      </c>
      <c r="E128" s="10" t="s">
        <v>217</v>
      </c>
      <c r="F128" s="5">
        <v>49957</v>
      </c>
      <c r="G128" s="5">
        <v>49957</v>
      </c>
      <c r="H128" s="1" t="s">
        <v>201</v>
      </c>
      <c r="I128" s="11" t="s">
        <v>235</v>
      </c>
      <c r="J128" s="11" t="s">
        <v>200</v>
      </c>
      <c r="K128" s="4">
        <v>44410</v>
      </c>
      <c r="L128" s="1" t="s">
        <v>210</v>
      </c>
      <c r="M128" s="1" t="s">
        <v>184</v>
      </c>
      <c r="N128" s="5">
        <v>49957</v>
      </c>
    </row>
    <row r="129" spans="1:14" ht="77.25" x14ac:dyDescent="0.25">
      <c r="A129" s="3">
        <v>128</v>
      </c>
      <c r="B129" s="2" t="str">
        <f>HYPERLINK("https://my.zakupki.prom.ua/remote/dispatcher/state_purchase_view/28681642", "UA-2021-08-02-011434-b")</f>
        <v>UA-2021-08-02-011434-b</v>
      </c>
      <c r="C129" s="2" t="s">
        <v>201</v>
      </c>
      <c r="D129" s="10" t="s">
        <v>216</v>
      </c>
      <c r="E129" s="10" t="s">
        <v>217</v>
      </c>
      <c r="F129" s="5">
        <v>49957</v>
      </c>
      <c r="G129" s="5">
        <v>49957</v>
      </c>
      <c r="H129" s="1" t="s">
        <v>201</v>
      </c>
      <c r="I129" s="11" t="s">
        <v>235</v>
      </c>
      <c r="J129" s="11" t="s">
        <v>200</v>
      </c>
      <c r="K129" s="4">
        <v>44410</v>
      </c>
      <c r="L129" s="1" t="s">
        <v>210</v>
      </c>
      <c r="M129" s="1" t="s">
        <v>183</v>
      </c>
      <c r="N129" s="5">
        <v>49957</v>
      </c>
    </row>
    <row r="130" spans="1:14" ht="77.25" x14ac:dyDescent="0.25">
      <c r="A130" s="3">
        <v>129</v>
      </c>
      <c r="B130" s="2" t="str">
        <f>HYPERLINK("https://my.zakupki.prom.ua/remote/dispatcher/state_purchase_view/28681627", "UA-2021-08-02-011427-b")</f>
        <v>UA-2021-08-02-011427-b</v>
      </c>
      <c r="C130" s="2" t="s">
        <v>201</v>
      </c>
      <c r="D130" s="10" t="s">
        <v>216</v>
      </c>
      <c r="E130" s="10" t="s">
        <v>217</v>
      </c>
      <c r="F130" s="5">
        <v>49572</v>
      </c>
      <c r="G130" s="5">
        <v>49572</v>
      </c>
      <c r="H130" s="1" t="s">
        <v>201</v>
      </c>
      <c r="I130" s="11" t="s">
        <v>235</v>
      </c>
      <c r="J130" s="11" t="s">
        <v>200</v>
      </c>
      <c r="K130" s="4">
        <v>44410</v>
      </c>
      <c r="L130" s="1" t="s">
        <v>210</v>
      </c>
      <c r="M130" s="1" t="s">
        <v>182</v>
      </c>
      <c r="N130" s="5">
        <v>49572</v>
      </c>
    </row>
    <row r="131" spans="1:14" ht="77.25" x14ac:dyDescent="0.25">
      <c r="A131" s="3">
        <v>130</v>
      </c>
      <c r="B131" s="2" t="str">
        <f>HYPERLINK("https://my.zakupki.prom.ua/remote/dispatcher/state_purchase_view/28681581", "UA-2021-08-02-011414-b")</f>
        <v>UA-2021-08-02-011414-b</v>
      </c>
      <c r="C131" s="2" t="s">
        <v>201</v>
      </c>
      <c r="D131" s="10" t="s">
        <v>216</v>
      </c>
      <c r="E131" s="10" t="s">
        <v>217</v>
      </c>
      <c r="F131" s="5">
        <v>49572</v>
      </c>
      <c r="G131" s="5">
        <v>49572</v>
      </c>
      <c r="H131" s="1" t="s">
        <v>201</v>
      </c>
      <c r="I131" s="11" t="s">
        <v>235</v>
      </c>
      <c r="J131" s="11" t="s">
        <v>200</v>
      </c>
      <c r="K131" s="4">
        <v>44410</v>
      </c>
      <c r="L131" s="1" t="s">
        <v>210</v>
      </c>
      <c r="M131" s="1" t="s">
        <v>181</v>
      </c>
      <c r="N131" s="5">
        <v>49572</v>
      </c>
    </row>
    <row r="132" spans="1:14" ht="77.25" x14ac:dyDescent="0.25">
      <c r="A132" s="3">
        <v>131</v>
      </c>
      <c r="B132" s="2" t="str">
        <f>HYPERLINK("https://my.zakupki.prom.ua/remote/dispatcher/state_purchase_view/28681507", "UA-2021-08-02-011395-b")</f>
        <v>UA-2021-08-02-011395-b</v>
      </c>
      <c r="C132" s="2" t="s">
        <v>201</v>
      </c>
      <c r="D132" s="10" t="s">
        <v>216</v>
      </c>
      <c r="E132" s="10" t="s">
        <v>217</v>
      </c>
      <c r="F132" s="5">
        <v>49572</v>
      </c>
      <c r="G132" s="5">
        <v>49572</v>
      </c>
      <c r="H132" s="1" t="s">
        <v>201</v>
      </c>
      <c r="I132" s="11" t="s">
        <v>235</v>
      </c>
      <c r="J132" s="11" t="s">
        <v>200</v>
      </c>
      <c r="K132" s="4">
        <v>44410</v>
      </c>
      <c r="L132" s="1" t="s">
        <v>210</v>
      </c>
      <c r="M132" s="1" t="s">
        <v>180</v>
      </c>
      <c r="N132" s="5">
        <v>49572</v>
      </c>
    </row>
    <row r="133" spans="1:14" ht="77.25" x14ac:dyDescent="0.25">
      <c r="A133" s="3">
        <v>132</v>
      </c>
      <c r="B133" s="2" t="str">
        <f>HYPERLINK("https://my.zakupki.prom.ua/remote/dispatcher/state_purchase_view/28681457", "UA-2021-08-02-011380-b")</f>
        <v>UA-2021-08-02-011380-b</v>
      </c>
      <c r="C133" s="2" t="s">
        <v>201</v>
      </c>
      <c r="D133" s="10" t="s">
        <v>216</v>
      </c>
      <c r="E133" s="10" t="s">
        <v>217</v>
      </c>
      <c r="F133" s="5">
        <v>49572</v>
      </c>
      <c r="G133" s="5">
        <v>49572</v>
      </c>
      <c r="H133" s="1" t="s">
        <v>201</v>
      </c>
      <c r="I133" s="11" t="s">
        <v>235</v>
      </c>
      <c r="J133" s="11" t="s">
        <v>200</v>
      </c>
      <c r="K133" s="4">
        <v>44410</v>
      </c>
      <c r="L133" s="1" t="s">
        <v>210</v>
      </c>
      <c r="M133" s="1" t="s">
        <v>179</v>
      </c>
      <c r="N133" s="5">
        <v>49572</v>
      </c>
    </row>
    <row r="134" spans="1:14" ht="77.25" x14ac:dyDescent="0.25">
      <c r="A134" s="3">
        <v>133</v>
      </c>
      <c r="B134" s="2" t="str">
        <f>HYPERLINK("https://my.zakupki.prom.ua/remote/dispatcher/state_purchase_view/28681371", "UA-2021-08-02-011355-b")</f>
        <v>UA-2021-08-02-011355-b</v>
      </c>
      <c r="C134" s="2" t="s">
        <v>201</v>
      </c>
      <c r="D134" s="10" t="s">
        <v>216</v>
      </c>
      <c r="E134" s="10" t="s">
        <v>217</v>
      </c>
      <c r="F134" s="5">
        <v>49572</v>
      </c>
      <c r="G134" s="5">
        <v>49572</v>
      </c>
      <c r="H134" s="1" t="s">
        <v>201</v>
      </c>
      <c r="I134" s="11" t="s">
        <v>235</v>
      </c>
      <c r="J134" s="11" t="s">
        <v>200</v>
      </c>
      <c r="K134" s="4">
        <v>44410</v>
      </c>
      <c r="L134" s="1" t="s">
        <v>210</v>
      </c>
      <c r="M134" s="1" t="s">
        <v>178</v>
      </c>
      <c r="N134" s="5">
        <v>49572</v>
      </c>
    </row>
    <row r="135" spans="1:14" ht="77.25" x14ac:dyDescent="0.25">
      <c r="A135" s="3">
        <v>134</v>
      </c>
      <c r="B135" s="2" t="str">
        <f>HYPERLINK("https://my.zakupki.prom.ua/remote/dispatcher/state_purchase_view/28681332", "UA-2021-08-02-011342-b")</f>
        <v>UA-2021-08-02-011342-b</v>
      </c>
      <c r="C135" s="2" t="s">
        <v>201</v>
      </c>
      <c r="D135" s="10" t="s">
        <v>216</v>
      </c>
      <c r="E135" s="10" t="s">
        <v>217</v>
      </c>
      <c r="F135" s="5">
        <v>49572</v>
      </c>
      <c r="G135" s="5">
        <v>49572</v>
      </c>
      <c r="H135" s="1" t="s">
        <v>201</v>
      </c>
      <c r="I135" s="11" t="s">
        <v>235</v>
      </c>
      <c r="J135" s="11" t="s">
        <v>200</v>
      </c>
      <c r="K135" s="4">
        <v>44410</v>
      </c>
      <c r="L135" s="1" t="s">
        <v>210</v>
      </c>
      <c r="M135" s="1" t="s">
        <v>177</v>
      </c>
      <c r="N135" s="5">
        <v>49572</v>
      </c>
    </row>
    <row r="136" spans="1:14" ht="77.25" x14ac:dyDescent="0.25">
      <c r="A136" s="3">
        <v>135</v>
      </c>
      <c r="B136" s="2" t="str">
        <f>HYPERLINK("https://my.zakupki.prom.ua/remote/dispatcher/state_purchase_view/28681281", "UA-2021-08-02-011323-b")</f>
        <v>UA-2021-08-02-011323-b</v>
      </c>
      <c r="C136" s="2" t="s">
        <v>201</v>
      </c>
      <c r="D136" s="10" t="s">
        <v>216</v>
      </c>
      <c r="E136" s="10" t="s">
        <v>217</v>
      </c>
      <c r="F136" s="5">
        <v>49572</v>
      </c>
      <c r="G136" s="5">
        <v>49572</v>
      </c>
      <c r="H136" s="1" t="s">
        <v>201</v>
      </c>
      <c r="I136" s="11" t="s">
        <v>235</v>
      </c>
      <c r="J136" s="11" t="s">
        <v>200</v>
      </c>
      <c r="K136" s="4">
        <v>44410</v>
      </c>
      <c r="L136" s="1" t="s">
        <v>210</v>
      </c>
      <c r="M136" s="1" t="s">
        <v>176</v>
      </c>
      <c r="N136" s="5">
        <v>49572</v>
      </c>
    </row>
    <row r="137" spans="1:14" ht="77.25" x14ac:dyDescent="0.25">
      <c r="A137" s="3">
        <v>136</v>
      </c>
      <c r="B137" s="2" t="str">
        <f>HYPERLINK("https://my.zakupki.prom.ua/remote/dispatcher/state_purchase_view/28680756", "UA-2021-08-02-011167-b")</f>
        <v>UA-2021-08-02-011167-b</v>
      </c>
      <c r="C137" s="2" t="s">
        <v>201</v>
      </c>
      <c r="D137" s="10" t="s">
        <v>216</v>
      </c>
      <c r="E137" s="10" t="s">
        <v>217</v>
      </c>
      <c r="F137" s="5">
        <v>47900</v>
      </c>
      <c r="G137" s="5">
        <v>47900</v>
      </c>
      <c r="H137" s="1" t="s">
        <v>201</v>
      </c>
      <c r="I137" s="11" t="s">
        <v>235</v>
      </c>
      <c r="J137" s="11" t="s">
        <v>200</v>
      </c>
      <c r="K137" s="4">
        <v>44410</v>
      </c>
      <c r="L137" s="1" t="s">
        <v>210</v>
      </c>
      <c r="M137" s="1" t="s">
        <v>175</v>
      </c>
      <c r="N137" s="5">
        <v>47900</v>
      </c>
    </row>
    <row r="138" spans="1:14" ht="77.25" x14ac:dyDescent="0.25">
      <c r="A138" s="3">
        <v>137</v>
      </c>
      <c r="B138" s="2" t="str">
        <f>HYPERLINK("https://my.zakupki.prom.ua/remote/dispatcher/state_purchase_view/28645602", "UA-2021-07-30-008491-b")</f>
        <v>UA-2021-07-30-008491-b</v>
      </c>
      <c r="C138" s="2" t="s">
        <v>201</v>
      </c>
      <c r="D138" s="10" t="s">
        <v>216</v>
      </c>
      <c r="E138" s="10" t="s">
        <v>217</v>
      </c>
      <c r="F138" s="5">
        <v>449922</v>
      </c>
      <c r="G138" s="5">
        <v>449922</v>
      </c>
      <c r="H138" s="1" t="s">
        <v>201</v>
      </c>
      <c r="I138" s="11" t="s">
        <v>274</v>
      </c>
      <c r="J138" s="11" t="s">
        <v>195</v>
      </c>
      <c r="K138" s="4">
        <v>44407</v>
      </c>
      <c r="L138" s="1" t="s">
        <v>210</v>
      </c>
      <c r="M138" s="1" t="s">
        <v>18</v>
      </c>
      <c r="N138" s="5">
        <v>428978</v>
      </c>
    </row>
    <row r="139" spans="1:14" ht="77.25" x14ac:dyDescent="0.25">
      <c r="A139" s="3">
        <v>138</v>
      </c>
      <c r="B139" s="2" t="str">
        <f>HYPERLINK("https://my.zakupki.prom.ua/remote/dispatcher/state_purchase_view/28549880", "UA-2021-07-27-008383-b")</f>
        <v>UA-2021-07-27-008383-b</v>
      </c>
      <c r="C139" s="2" t="s">
        <v>201</v>
      </c>
      <c r="D139" s="10" t="s">
        <v>216</v>
      </c>
      <c r="E139" s="10" t="s">
        <v>217</v>
      </c>
      <c r="F139" s="5">
        <v>8349</v>
      </c>
      <c r="G139" s="5">
        <v>8349</v>
      </c>
      <c r="H139" s="1" t="s">
        <v>201</v>
      </c>
      <c r="I139" s="11" t="s">
        <v>237</v>
      </c>
      <c r="J139" s="11" t="s">
        <v>195</v>
      </c>
      <c r="K139" s="4">
        <v>44404</v>
      </c>
      <c r="L139" s="1" t="s">
        <v>210</v>
      </c>
      <c r="M139" s="1" t="s">
        <v>43</v>
      </c>
      <c r="N139" s="5">
        <v>8340</v>
      </c>
    </row>
    <row r="140" spans="1:14" ht="77.25" x14ac:dyDescent="0.25">
      <c r="A140" s="3">
        <v>139</v>
      </c>
      <c r="B140" s="2" t="str">
        <f>HYPERLINK("https://my.zakupki.prom.ua/remote/dispatcher/state_purchase_view/28524963", "UA-2021-07-26-009825-b")</f>
        <v>UA-2021-07-26-009825-b</v>
      </c>
      <c r="C140" s="2" t="s">
        <v>201</v>
      </c>
      <c r="D140" s="10" t="s">
        <v>216</v>
      </c>
      <c r="E140" s="10" t="s">
        <v>217</v>
      </c>
      <c r="F140" s="5">
        <v>78919</v>
      </c>
      <c r="G140" s="5">
        <v>78919</v>
      </c>
      <c r="H140" s="1" t="s">
        <v>201</v>
      </c>
      <c r="I140" s="11" t="s">
        <v>222</v>
      </c>
      <c r="J140" s="11" t="s">
        <v>195</v>
      </c>
      <c r="K140" s="4">
        <v>44403</v>
      </c>
      <c r="L140" s="1" t="s">
        <v>210</v>
      </c>
      <c r="M140" s="1" t="s">
        <v>45</v>
      </c>
      <c r="N140" s="5">
        <v>78120</v>
      </c>
    </row>
    <row r="141" spans="1:14" ht="77.25" x14ac:dyDescent="0.25">
      <c r="A141" s="3">
        <v>140</v>
      </c>
      <c r="B141" s="2" t="str">
        <f>HYPERLINK("https://my.zakupki.prom.ua/remote/dispatcher/state_purchase_view/28419143", "UA-2021-07-21-009736-b")</f>
        <v>UA-2021-07-21-009736-b</v>
      </c>
      <c r="C141" s="2" t="s">
        <v>201</v>
      </c>
      <c r="D141" s="10" t="s">
        <v>216</v>
      </c>
      <c r="E141" s="10" t="s">
        <v>217</v>
      </c>
      <c r="F141" s="5">
        <v>1040000</v>
      </c>
      <c r="G141" s="5">
        <v>1040000</v>
      </c>
      <c r="H141" s="1" t="s">
        <v>201</v>
      </c>
      <c r="I141" s="11" t="s">
        <v>275</v>
      </c>
      <c r="J141" s="11" t="s">
        <v>196</v>
      </c>
      <c r="K141" s="4">
        <v>44398</v>
      </c>
      <c r="L141" s="1" t="s">
        <v>210</v>
      </c>
      <c r="M141" s="1" t="s">
        <v>141</v>
      </c>
      <c r="N141" s="5">
        <v>956400</v>
      </c>
    </row>
    <row r="142" spans="1:14" ht="77.25" x14ac:dyDescent="0.25">
      <c r="A142" s="3">
        <v>141</v>
      </c>
      <c r="B142" s="2" t="str">
        <f>HYPERLINK("https://my.zakupki.prom.ua/remote/dispatcher/state_purchase_view/28310834", "UA-2021-07-16-007897-b")</f>
        <v>UA-2021-07-16-007897-b</v>
      </c>
      <c r="C142" s="2" t="s">
        <v>201</v>
      </c>
      <c r="D142" s="10" t="s">
        <v>216</v>
      </c>
      <c r="E142" s="10" t="s">
        <v>217</v>
      </c>
      <c r="F142" s="5">
        <v>296294</v>
      </c>
      <c r="G142" s="5">
        <v>296294</v>
      </c>
      <c r="H142" s="1" t="s">
        <v>201</v>
      </c>
      <c r="I142" s="11" t="s">
        <v>276</v>
      </c>
      <c r="J142" s="11" t="s">
        <v>195</v>
      </c>
      <c r="K142" s="4">
        <v>44393</v>
      </c>
      <c r="L142" s="1" t="s">
        <v>210</v>
      </c>
      <c r="M142" s="1" t="s">
        <v>46</v>
      </c>
      <c r="N142" s="5">
        <v>294504</v>
      </c>
    </row>
    <row r="143" spans="1:14" ht="77.25" x14ac:dyDescent="0.25">
      <c r="A143" s="3">
        <v>142</v>
      </c>
      <c r="B143" s="2" t="str">
        <f>HYPERLINK("https://my.zakupki.prom.ua/remote/dispatcher/state_purchase_view/28310811", "UA-2021-07-16-007887-b")</f>
        <v>UA-2021-07-16-007887-b</v>
      </c>
      <c r="C143" s="2" t="s">
        <v>201</v>
      </c>
      <c r="D143" s="10" t="s">
        <v>216</v>
      </c>
      <c r="E143" s="10" t="s">
        <v>217</v>
      </c>
      <c r="F143" s="5">
        <v>711016</v>
      </c>
      <c r="G143" s="5">
        <v>711016</v>
      </c>
      <c r="H143" s="1" t="s">
        <v>201</v>
      </c>
      <c r="I143" s="11" t="s">
        <v>222</v>
      </c>
      <c r="J143" s="11" t="s">
        <v>195</v>
      </c>
      <c r="K143" s="4">
        <v>44393</v>
      </c>
      <c r="L143" s="1" t="s">
        <v>210</v>
      </c>
      <c r="M143" s="1" t="s">
        <v>48</v>
      </c>
      <c r="N143" s="5">
        <v>704700</v>
      </c>
    </row>
    <row r="144" spans="1:14" ht="77.25" x14ac:dyDescent="0.25">
      <c r="A144" s="3">
        <v>143</v>
      </c>
      <c r="B144" s="2" t="str">
        <f>HYPERLINK("https://my.zakupki.prom.ua/remote/dispatcher/state_purchase_view/28281742", "UA-2021-07-15-010084-b")</f>
        <v>UA-2021-07-15-010084-b</v>
      </c>
      <c r="C144" s="2" t="s">
        <v>201</v>
      </c>
      <c r="D144" s="10" t="s">
        <v>216</v>
      </c>
      <c r="E144" s="10" t="s">
        <v>217</v>
      </c>
      <c r="F144" s="5">
        <v>803596</v>
      </c>
      <c r="G144" s="5">
        <v>803596</v>
      </c>
      <c r="H144" s="1" t="s">
        <v>201</v>
      </c>
      <c r="I144" s="11" t="s">
        <v>241</v>
      </c>
      <c r="J144" s="11" t="s">
        <v>195</v>
      </c>
      <c r="K144" s="4">
        <v>44392</v>
      </c>
      <c r="L144" s="1" t="s">
        <v>210</v>
      </c>
      <c r="M144" s="1" t="s">
        <v>47</v>
      </c>
      <c r="N144" s="5">
        <v>797670</v>
      </c>
    </row>
    <row r="145" spans="1:14" ht="77.25" x14ac:dyDescent="0.25">
      <c r="A145" s="3">
        <v>144</v>
      </c>
      <c r="B145" s="2" t="str">
        <f>HYPERLINK("https://my.zakupki.prom.ua/remote/dispatcher/state_purchase_view/28245845", "UA-2021-07-14-004365-b")</f>
        <v>UA-2021-07-14-004365-b</v>
      </c>
      <c r="C145" s="2" t="s">
        <v>201</v>
      </c>
      <c r="D145" s="10" t="s">
        <v>216</v>
      </c>
      <c r="E145" s="10" t="s">
        <v>217</v>
      </c>
      <c r="F145" s="5">
        <v>35408</v>
      </c>
      <c r="G145" s="5">
        <v>35408</v>
      </c>
      <c r="H145" s="1" t="s">
        <v>201</v>
      </c>
      <c r="I145" s="11" t="s">
        <v>235</v>
      </c>
      <c r="J145" s="11" t="s">
        <v>200</v>
      </c>
      <c r="K145" s="4">
        <v>44391</v>
      </c>
      <c r="L145" s="1" t="s">
        <v>210</v>
      </c>
      <c r="M145" s="1" t="s">
        <v>79</v>
      </c>
      <c r="N145" s="5">
        <v>35408</v>
      </c>
    </row>
    <row r="146" spans="1:14" ht="77.25" x14ac:dyDescent="0.25">
      <c r="A146" s="3">
        <v>145</v>
      </c>
      <c r="B146" s="2" t="str">
        <f>HYPERLINK("https://my.zakupki.prom.ua/remote/dispatcher/state_purchase_view/28245821", "UA-2021-07-14-004356-b")</f>
        <v>UA-2021-07-14-004356-b</v>
      </c>
      <c r="C146" s="2" t="s">
        <v>201</v>
      </c>
      <c r="D146" s="10" t="s">
        <v>216</v>
      </c>
      <c r="E146" s="10" t="s">
        <v>217</v>
      </c>
      <c r="F146" s="5">
        <v>29876</v>
      </c>
      <c r="G146" s="5">
        <v>29876</v>
      </c>
      <c r="H146" s="1" t="s">
        <v>201</v>
      </c>
      <c r="I146" s="11" t="s">
        <v>235</v>
      </c>
      <c r="J146" s="11" t="s">
        <v>200</v>
      </c>
      <c r="K146" s="4">
        <v>44391</v>
      </c>
      <c r="L146" s="1" t="s">
        <v>210</v>
      </c>
      <c r="M146" s="1" t="s">
        <v>78</v>
      </c>
      <c r="N146" s="5">
        <v>29876</v>
      </c>
    </row>
    <row r="147" spans="1:14" ht="77.25" x14ac:dyDescent="0.25">
      <c r="A147" s="3">
        <v>146</v>
      </c>
      <c r="B147" s="2" t="str">
        <f>HYPERLINK("https://my.zakupki.prom.ua/remote/dispatcher/state_purchase_view/28245761", "UA-2021-07-14-004341-b")</f>
        <v>UA-2021-07-14-004341-b</v>
      </c>
      <c r="C147" s="2" t="s">
        <v>201</v>
      </c>
      <c r="D147" s="10" t="s">
        <v>216</v>
      </c>
      <c r="E147" s="10" t="s">
        <v>217</v>
      </c>
      <c r="F147" s="5">
        <v>29876</v>
      </c>
      <c r="G147" s="5">
        <v>29876</v>
      </c>
      <c r="H147" s="1" t="s">
        <v>201</v>
      </c>
      <c r="I147" s="11" t="s">
        <v>235</v>
      </c>
      <c r="J147" s="11" t="s">
        <v>200</v>
      </c>
      <c r="K147" s="4">
        <v>44391</v>
      </c>
      <c r="L147" s="1" t="s">
        <v>210</v>
      </c>
      <c r="M147" s="1" t="s">
        <v>77</v>
      </c>
      <c r="N147" s="5">
        <v>29876</v>
      </c>
    </row>
    <row r="148" spans="1:14" ht="77.25" x14ac:dyDescent="0.25">
      <c r="A148" s="3">
        <v>147</v>
      </c>
      <c r="B148" s="2" t="str">
        <f>HYPERLINK("https://my.zakupki.prom.ua/remote/dispatcher/state_purchase_view/28245729", "UA-2021-07-14-004334-b")</f>
        <v>UA-2021-07-14-004334-b</v>
      </c>
      <c r="C148" s="2" t="s">
        <v>201</v>
      </c>
      <c r="D148" s="10" t="s">
        <v>216</v>
      </c>
      <c r="E148" s="10" t="s">
        <v>217</v>
      </c>
      <c r="F148" s="5">
        <v>49957</v>
      </c>
      <c r="G148" s="5">
        <v>49957</v>
      </c>
      <c r="H148" s="1" t="s">
        <v>201</v>
      </c>
      <c r="I148" s="11" t="s">
        <v>235</v>
      </c>
      <c r="J148" s="11" t="s">
        <v>200</v>
      </c>
      <c r="K148" s="4">
        <v>44391</v>
      </c>
      <c r="L148" s="1" t="s">
        <v>210</v>
      </c>
      <c r="M148" s="1" t="s">
        <v>76</v>
      </c>
      <c r="N148" s="5">
        <v>49957</v>
      </c>
    </row>
    <row r="149" spans="1:14" ht="77.25" x14ac:dyDescent="0.25">
      <c r="A149" s="3">
        <v>148</v>
      </c>
      <c r="B149" s="2" t="str">
        <f>HYPERLINK("https://my.zakupki.prom.ua/remote/dispatcher/state_purchase_view/28245723", "UA-2021-07-14-004329-b")</f>
        <v>UA-2021-07-14-004329-b</v>
      </c>
      <c r="C149" s="2" t="s">
        <v>201</v>
      </c>
      <c r="D149" s="10" t="s">
        <v>216</v>
      </c>
      <c r="E149" s="10" t="s">
        <v>217</v>
      </c>
      <c r="F149" s="5">
        <v>49957</v>
      </c>
      <c r="G149" s="5">
        <v>49957</v>
      </c>
      <c r="H149" s="1" t="s">
        <v>201</v>
      </c>
      <c r="I149" s="11" t="s">
        <v>235</v>
      </c>
      <c r="J149" s="11" t="s">
        <v>200</v>
      </c>
      <c r="K149" s="4">
        <v>44391</v>
      </c>
      <c r="L149" s="1" t="s">
        <v>210</v>
      </c>
      <c r="M149" s="1" t="s">
        <v>87</v>
      </c>
      <c r="N149" s="5">
        <v>49957</v>
      </c>
    </row>
    <row r="150" spans="1:14" ht="77.25" x14ac:dyDescent="0.25">
      <c r="A150" s="3">
        <v>149</v>
      </c>
      <c r="B150" s="2" t="str">
        <f>HYPERLINK("https://my.zakupki.prom.ua/remote/dispatcher/state_purchase_view/28245671", "UA-2021-07-14-004317-b")</f>
        <v>UA-2021-07-14-004317-b</v>
      </c>
      <c r="C150" s="2" t="s">
        <v>201</v>
      </c>
      <c r="D150" s="10" t="s">
        <v>216</v>
      </c>
      <c r="E150" s="10" t="s">
        <v>217</v>
      </c>
      <c r="F150" s="5">
        <v>49572</v>
      </c>
      <c r="G150" s="5">
        <v>49572</v>
      </c>
      <c r="H150" s="1" t="s">
        <v>201</v>
      </c>
      <c r="I150" s="11" t="s">
        <v>235</v>
      </c>
      <c r="J150" s="11" t="s">
        <v>200</v>
      </c>
      <c r="K150" s="4">
        <v>44391</v>
      </c>
      <c r="L150" s="1" t="s">
        <v>210</v>
      </c>
      <c r="M150" s="1" t="s">
        <v>86</v>
      </c>
      <c r="N150" s="5">
        <v>49572</v>
      </c>
    </row>
    <row r="151" spans="1:14" ht="77.25" x14ac:dyDescent="0.25">
      <c r="A151" s="3">
        <v>150</v>
      </c>
      <c r="B151" s="2" t="str">
        <f>HYPERLINK("https://my.zakupki.prom.ua/remote/dispatcher/state_purchase_view/28245642", "UA-2021-07-14-004308-b")</f>
        <v>UA-2021-07-14-004308-b</v>
      </c>
      <c r="C151" s="2" t="s">
        <v>201</v>
      </c>
      <c r="D151" s="10" t="s">
        <v>216</v>
      </c>
      <c r="E151" s="10" t="s">
        <v>217</v>
      </c>
      <c r="F151" s="5">
        <v>49572</v>
      </c>
      <c r="G151" s="5">
        <v>49572</v>
      </c>
      <c r="H151" s="1" t="s">
        <v>201</v>
      </c>
      <c r="I151" s="11" t="s">
        <v>235</v>
      </c>
      <c r="J151" s="11" t="s">
        <v>200</v>
      </c>
      <c r="K151" s="4">
        <v>44391</v>
      </c>
      <c r="L151" s="1" t="s">
        <v>210</v>
      </c>
      <c r="M151" s="1" t="s">
        <v>85</v>
      </c>
      <c r="N151" s="5">
        <v>49572</v>
      </c>
    </row>
    <row r="152" spans="1:14" ht="77.25" x14ac:dyDescent="0.25">
      <c r="A152" s="3">
        <v>151</v>
      </c>
      <c r="B152" s="2" t="str">
        <f>HYPERLINK("https://my.zakupki.prom.ua/remote/dispatcher/state_purchase_view/28245597", "UA-2021-07-14-004298-b")</f>
        <v>UA-2021-07-14-004298-b</v>
      </c>
      <c r="C152" s="2" t="s">
        <v>201</v>
      </c>
      <c r="D152" s="10" t="s">
        <v>216</v>
      </c>
      <c r="E152" s="10" t="s">
        <v>217</v>
      </c>
      <c r="F152" s="5">
        <v>49572</v>
      </c>
      <c r="G152" s="5">
        <v>49572</v>
      </c>
      <c r="H152" s="1" t="s">
        <v>201</v>
      </c>
      <c r="I152" s="11" t="s">
        <v>235</v>
      </c>
      <c r="J152" s="11" t="s">
        <v>200</v>
      </c>
      <c r="K152" s="4">
        <v>44391</v>
      </c>
      <c r="L152" s="1" t="s">
        <v>210</v>
      </c>
      <c r="M152" s="1" t="s">
        <v>84</v>
      </c>
      <c r="N152" s="5">
        <v>49572</v>
      </c>
    </row>
    <row r="153" spans="1:14" ht="77.25" x14ac:dyDescent="0.25">
      <c r="A153" s="3">
        <v>152</v>
      </c>
      <c r="B153" s="2" t="str">
        <f>HYPERLINK("https://my.zakupki.prom.ua/remote/dispatcher/state_purchase_view/28245575", "UA-2021-07-14-004287-b")</f>
        <v>UA-2021-07-14-004287-b</v>
      </c>
      <c r="C153" s="2" t="s">
        <v>201</v>
      </c>
      <c r="D153" s="10" t="s">
        <v>216</v>
      </c>
      <c r="E153" s="10" t="s">
        <v>217</v>
      </c>
      <c r="F153" s="5">
        <v>49572</v>
      </c>
      <c r="G153" s="5">
        <v>49572</v>
      </c>
      <c r="H153" s="1" t="s">
        <v>201</v>
      </c>
      <c r="I153" s="11" t="s">
        <v>235</v>
      </c>
      <c r="J153" s="11" t="s">
        <v>200</v>
      </c>
      <c r="K153" s="4">
        <v>44391</v>
      </c>
      <c r="L153" s="1" t="s">
        <v>210</v>
      </c>
      <c r="M153" s="1" t="s">
        <v>83</v>
      </c>
      <c r="N153" s="5">
        <v>49572</v>
      </c>
    </row>
    <row r="154" spans="1:14" ht="77.25" x14ac:dyDescent="0.25">
      <c r="A154" s="3">
        <v>153</v>
      </c>
      <c r="B154" s="2" t="str">
        <f>HYPERLINK("https://my.zakupki.prom.ua/remote/dispatcher/state_purchase_view/28245535", "UA-2021-07-14-004271-b")</f>
        <v>UA-2021-07-14-004271-b</v>
      </c>
      <c r="C154" s="2" t="s">
        <v>201</v>
      </c>
      <c r="D154" s="10" t="s">
        <v>216</v>
      </c>
      <c r="E154" s="10" t="s">
        <v>217</v>
      </c>
      <c r="F154" s="5">
        <v>49572</v>
      </c>
      <c r="G154" s="5">
        <v>49572</v>
      </c>
      <c r="H154" s="1" t="s">
        <v>201</v>
      </c>
      <c r="I154" s="11" t="s">
        <v>235</v>
      </c>
      <c r="J154" s="11" t="s">
        <v>200</v>
      </c>
      <c r="K154" s="4">
        <v>44391</v>
      </c>
      <c r="L154" s="1" t="s">
        <v>210</v>
      </c>
      <c r="M154" s="1" t="s">
        <v>82</v>
      </c>
      <c r="N154" s="5">
        <v>49572</v>
      </c>
    </row>
    <row r="155" spans="1:14" ht="77.25" x14ac:dyDescent="0.25">
      <c r="A155" s="3">
        <v>154</v>
      </c>
      <c r="B155" s="2" t="str">
        <f>HYPERLINK("https://my.zakupki.prom.ua/remote/dispatcher/state_purchase_view/28245466", "UA-2021-07-14-004248-b")</f>
        <v>UA-2021-07-14-004248-b</v>
      </c>
      <c r="C155" s="2" t="s">
        <v>201</v>
      </c>
      <c r="D155" s="10" t="s">
        <v>216</v>
      </c>
      <c r="E155" s="10" t="s">
        <v>217</v>
      </c>
      <c r="F155" s="5">
        <v>49572</v>
      </c>
      <c r="G155" s="5">
        <v>49572</v>
      </c>
      <c r="H155" s="1" t="s">
        <v>201</v>
      </c>
      <c r="I155" s="11" t="s">
        <v>235</v>
      </c>
      <c r="J155" s="11" t="s">
        <v>200</v>
      </c>
      <c r="K155" s="4">
        <v>44391</v>
      </c>
      <c r="L155" s="1" t="s">
        <v>210</v>
      </c>
      <c r="M155" s="1" t="s">
        <v>81</v>
      </c>
      <c r="N155" s="5">
        <v>49572</v>
      </c>
    </row>
    <row r="156" spans="1:14" ht="77.25" x14ac:dyDescent="0.25">
      <c r="A156" s="3">
        <v>155</v>
      </c>
      <c r="B156" s="2" t="str">
        <f>HYPERLINK("https://my.zakupki.prom.ua/remote/dispatcher/state_purchase_view/28245381", "UA-2021-07-14-004222-b")</f>
        <v>UA-2021-07-14-004222-b</v>
      </c>
      <c r="C156" s="2" t="s">
        <v>201</v>
      </c>
      <c r="D156" s="10" t="s">
        <v>216</v>
      </c>
      <c r="E156" s="10" t="s">
        <v>217</v>
      </c>
      <c r="F156" s="5">
        <v>49572</v>
      </c>
      <c r="G156" s="5">
        <v>49572</v>
      </c>
      <c r="H156" s="1" t="s">
        <v>201</v>
      </c>
      <c r="I156" s="11" t="s">
        <v>235</v>
      </c>
      <c r="J156" s="11" t="s">
        <v>200</v>
      </c>
      <c r="K156" s="4">
        <v>44391</v>
      </c>
      <c r="L156" s="1" t="s">
        <v>210</v>
      </c>
      <c r="M156" s="1" t="s">
        <v>80</v>
      </c>
      <c r="N156" s="5">
        <v>49572</v>
      </c>
    </row>
    <row r="157" spans="1:14" ht="77.25" x14ac:dyDescent="0.25">
      <c r="A157" s="3">
        <v>156</v>
      </c>
      <c r="B157" s="2" t="str">
        <f>HYPERLINK("https://my.zakupki.prom.ua/remote/dispatcher/state_purchase_view/28245316", "UA-2021-07-14-004194-b")</f>
        <v>UA-2021-07-14-004194-b</v>
      </c>
      <c r="C157" s="2" t="s">
        <v>201</v>
      </c>
      <c r="D157" s="10" t="s">
        <v>216</v>
      </c>
      <c r="E157" s="10" t="s">
        <v>217</v>
      </c>
      <c r="F157" s="5">
        <v>49572</v>
      </c>
      <c r="G157" s="5">
        <v>49572</v>
      </c>
      <c r="H157" s="1" t="s">
        <v>201</v>
      </c>
      <c r="I157" s="11" t="s">
        <v>235</v>
      </c>
      <c r="J157" s="11" t="s">
        <v>200</v>
      </c>
      <c r="K157" s="4">
        <v>44391</v>
      </c>
      <c r="L157" s="1" t="s">
        <v>210</v>
      </c>
      <c r="M157" s="1" t="s">
        <v>75</v>
      </c>
      <c r="N157" s="5">
        <v>49572</v>
      </c>
    </row>
    <row r="158" spans="1:14" ht="77.25" x14ac:dyDescent="0.25">
      <c r="A158" s="3">
        <v>157</v>
      </c>
      <c r="B158" s="2" t="str">
        <f>HYPERLINK("https://my.zakupki.prom.ua/remote/dispatcher/state_purchase_view/28169258", "UA-2021-07-12-010106-c")</f>
        <v>UA-2021-07-12-010106-c</v>
      </c>
      <c r="C158" s="2" t="s">
        <v>201</v>
      </c>
      <c r="D158" s="10" t="s">
        <v>216</v>
      </c>
      <c r="E158" s="10" t="s">
        <v>217</v>
      </c>
      <c r="F158" s="5">
        <v>17000</v>
      </c>
      <c r="G158" s="5">
        <v>17000</v>
      </c>
      <c r="H158" s="1" t="s">
        <v>201</v>
      </c>
      <c r="I158" s="11" t="s">
        <v>221</v>
      </c>
      <c r="J158" s="11" t="s">
        <v>206</v>
      </c>
      <c r="K158" s="4">
        <v>44389</v>
      </c>
      <c r="L158" s="1" t="s">
        <v>210</v>
      </c>
      <c r="M158" s="1" t="s">
        <v>192</v>
      </c>
      <c r="N158" s="5">
        <v>17000</v>
      </c>
    </row>
    <row r="159" spans="1:14" ht="77.25" x14ac:dyDescent="0.25">
      <c r="A159" s="3">
        <v>158</v>
      </c>
      <c r="B159" s="2" t="str">
        <f>HYPERLINK("https://my.zakupki.prom.ua/remote/dispatcher/state_purchase_view/28125482", "UA-2021-07-09-008449-c")</f>
        <v>UA-2021-07-09-008449-c</v>
      </c>
      <c r="C159" s="2" t="s">
        <v>201</v>
      </c>
      <c r="D159" s="10" t="s">
        <v>216</v>
      </c>
      <c r="E159" s="10" t="s">
        <v>217</v>
      </c>
      <c r="F159" s="5">
        <v>49800</v>
      </c>
      <c r="G159" s="5">
        <v>49800</v>
      </c>
      <c r="H159" s="1" t="s">
        <v>201</v>
      </c>
      <c r="I159" s="11" t="s">
        <v>277</v>
      </c>
      <c r="J159" s="11" t="s">
        <v>200</v>
      </c>
      <c r="K159" s="4">
        <v>44386</v>
      </c>
      <c r="L159" s="1" t="s">
        <v>210</v>
      </c>
      <c r="M159" s="1" t="s">
        <v>42</v>
      </c>
      <c r="N159" s="5">
        <v>49800</v>
      </c>
    </row>
    <row r="160" spans="1:14" ht="77.25" x14ac:dyDescent="0.25">
      <c r="A160" s="3">
        <v>159</v>
      </c>
      <c r="B160" s="2" t="str">
        <f>HYPERLINK("https://my.zakupki.prom.ua/remote/dispatcher/state_purchase_view/28015398", "UA-2021-07-07-001779-c")</f>
        <v>UA-2021-07-07-001779-c</v>
      </c>
      <c r="C160" s="2" t="s">
        <v>201</v>
      </c>
      <c r="D160" s="10" t="s">
        <v>216</v>
      </c>
      <c r="E160" s="10" t="s">
        <v>217</v>
      </c>
      <c r="F160" s="5">
        <v>993</v>
      </c>
      <c r="G160" s="5">
        <v>993</v>
      </c>
      <c r="H160" s="1" t="s">
        <v>201</v>
      </c>
      <c r="I160" s="11" t="s">
        <v>278</v>
      </c>
      <c r="J160" s="11" t="s">
        <v>200</v>
      </c>
      <c r="K160" s="4">
        <v>44384</v>
      </c>
      <c r="L160" s="1" t="s">
        <v>210</v>
      </c>
      <c r="M160" s="1" t="s">
        <v>133</v>
      </c>
      <c r="N160" s="5">
        <v>993</v>
      </c>
    </row>
    <row r="161" spans="1:14" ht="77.25" x14ac:dyDescent="0.25">
      <c r="A161" s="3">
        <v>160</v>
      </c>
      <c r="B161" s="2" t="str">
        <f>HYPERLINK("https://my.zakupki.prom.ua/remote/dispatcher/state_purchase_view/27964353", "UA-2021-07-05-006625-c")</f>
        <v>UA-2021-07-05-006625-c</v>
      </c>
      <c r="C161" s="2" t="s">
        <v>201</v>
      </c>
      <c r="D161" s="10" t="s">
        <v>216</v>
      </c>
      <c r="E161" s="10" t="s">
        <v>217</v>
      </c>
      <c r="F161" s="5">
        <v>1080</v>
      </c>
      <c r="G161" s="5">
        <v>1080</v>
      </c>
      <c r="H161" s="1" t="s">
        <v>201</v>
      </c>
      <c r="I161" s="11" t="s">
        <v>244</v>
      </c>
      <c r="J161" s="11" t="s">
        <v>200</v>
      </c>
      <c r="K161" s="4">
        <v>44382</v>
      </c>
      <c r="L161" s="1" t="s">
        <v>210</v>
      </c>
      <c r="M161" s="1" t="s">
        <v>2</v>
      </c>
      <c r="N161" s="5">
        <v>1080</v>
      </c>
    </row>
    <row r="162" spans="1:14" ht="77.25" x14ac:dyDescent="0.25">
      <c r="A162" s="3">
        <v>161</v>
      </c>
      <c r="B162" s="2" t="str">
        <f>HYPERLINK("https://my.zakupki.prom.ua/remote/dispatcher/state_purchase_view/27788121", "UA-2021-06-25-006547-c")</f>
        <v>UA-2021-06-25-006547-c</v>
      </c>
      <c r="C162" s="2" t="s">
        <v>201</v>
      </c>
      <c r="D162" s="10" t="s">
        <v>216</v>
      </c>
      <c r="E162" s="10" t="s">
        <v>217</v>
      </c>
      <c r="F162" s="5">
        <v>1200000</v>
      </c>
      <c r="G162" s="5">
        <v>1200000</v>
      </c>
      <c r="H162" s="1" t="s">
        <v>201</v>
      </c>
      <c r="I162" s="11" t="s">
        <v>279</v>
      </c>
      <c r="J162" s="11" t="s">
        <v>195</v>
      </c>
      <c r="K162" s="4">
        <v>44372</v>
      </c>
      <c r="L162" s="1" t="s">
        <v>210</v>
      </c>
      <c r="M162" s="1" t="s">
        <v>8</v>
      </c>
      <c r="N162" s="5">
        <v>1198980</v>
      </c>
    </row>
    <row r="163" spans="1:14" ht="77.25" x14ac:dyDescent="0.25">
      <c r="A163" s="3">
        <v>162</v>
      </c>
      <c r="B163" s="2" t="str">
        <f>HYPERLINK("https://my.zakupki.prom.ua/remote/dispatcher/state_purchase_view/27661289", "UA-2021-06-22-007155-c")</f>
        <v>UA-2021-06-22-007155-c</v>
      </c>
      <c r="C163" s="2" t="s">
        <v>201</v>
      </c>
      <c r="D163" s="10" t="s">
        <v>216</v>
      </c>
      <c r="E163" s="10" t="s">
        <v>217</v>
      </c>
      <c r="F163" s="5">
        <v>2580</v>
      </c>
      <c r="G163" s="5">
        <v>2580</v>
      </c>
      <c r="H163" s="1" t="s">
        <v>201</v>
      </c>
      <c r="I163" s="11" t="s">
        <v>249</v>
      </c>
      <c r="J163" s="11" t="s">
        <v>200</v>
      </c>
      <c r="K163" s="4">
        <v>44369</v>
      </c>
      <c r="L163" s="1" t="s">
        <v>210</v>
      </c>
      <c r="M163" s="1" t="s">
        <v>128</v>
      </c>
      <c r="N163" s="5">
        <v>2580</v>
      </c>
    </row>
    <row r="164" spans="1:14" ht="77.25" x14ac:dyDescent="0.25">
      <c r="A164" s="3">
        <v>163</v>
      </c>
      <c r="B164" s="2" t="str">
        <f>HYPERLINK("https://my.zakupki.prom.ua/remote/dispatcher/state_purchase_view/27659894", "UA-2021-06-22-006597-c")</f>
        <v>UA-2021-06-22-006597-c</v>
      </c>
      <c r="C164" s="2" t="s">
        <v>201</v>
      </c>
      <c r="D164" s="10" t="s">
        <v>216</v>
      </c>
      <c r="E164" s="10" t="s">
        <v>217</v>
      </c>
      <c r="F164" s="5">
        <v>2970</v>
      </c>
      <c r="G164" s="5">
        <v>2970</v>
      </c>
      <c r="H164" s="1" t="s">
        <v>201</v>
      </c>
      <c r="I164" s="11" t="s">
        <v>242</v>
      </c>
      <c r="J164" s="11" t="s">
        <v>200</v>
      </c>
      <c r="K164" s="4">
        <v>44369</v>
      </c>
      <c r="L164" s="1" t="s">
        <v>210</v>
      </c>
      <c r="M164" s="1" t="s">
        <v>127</v>
      </c>
      <c r="N164" s="5">
        <v>2970</v>
      </c>
    </row>
    <row r="165" spans="1:14" ht="77.25" x14ac:dyDescent="0.25">
      <c r="A165" s="3">
        <v>164</v>
      </c>
      <c r="B165" s="2" t="str">
        <f>HYPERLINK("https://my.zakupki.prom.ua/remote/dispatcher/state_purchase_view/27381802", "UA-2021-06-10-011621-b")</f>
        <v>UA-2021-06-10-011621-b</v>
      </c>
      <c r="C165" s="2" t="s">
        <v>201</v>
      </c>
      <c r="D165" s="10" t="s">
        <v>216</v>
      </c>
      <c r="E165" s="10" t="s">
        <v>217</v>
      </c>
      <c r="F165" s="5">
        <v>4925135</v>
      </c>
      <c r="G165" s="5">
        <v>4925135</v>
      </c>
      <c r="H165" s="1" t="s">
        <v>201</v>
      </c>
      <c r="I165" s="11" t="s">
        <v>280</v>
      </c>
      <c r="J165" s="11" t="s">
        <v>196</v>
      </c>
      <c r="K165" s="4">
        <v>44357</v>
      </c>
      <c r="L165" s="1" t="s">
        <v>210</v>
      </c>
      <c r="M165" s="1" t="s">
        <v>3</v>
      </c>
      <c r="N165" s="5">
        <v>4867748</v>
      </c>
    </row>
    <row r="166" spans="1:14" ht="77.25" x14ac:dyDescent="0.25">
      <c r="A166" s="3">
        <v>165</v>
      </c>
      <c r="B166" s="2" t="str">
        <f>HYPERLINK("https://my.zakupki.prom.ua/remote/dispatcher/state_purchase_view/26967819", "UA-2021-05-27-013641-b")</f>
        <v>UA-2021-05-27-013641-b</v>
      </c>
      <c r="C166" s="2" t="s">
        <v>201</v>
      </c>
      <c r="D166" s="10" t="s">
        <v>216</v>
      </c>
      <c r="E166" s="10" t="s">
        <v>217</v>
      </c>
      <c r="F166" s="5">
        <v>1244358</v>
      </c>
      <c r="G166" s="5">
        <v>1244358</v>
      </c>
      <c r="H166" s="1" t="s">
        <v>201</v>
      </c>
      <c r="I166" s="11" t="s">
        <v>229</v>
      </c>
      <c r="J166" s="11" t="s">
        <v>195</v>
      </c>
      <c r="K166" s="4">
        <v>44343</v>
      </c>
      <c r="L166" s="1" t="s">
        <v>210</v>
      </c>
      <c r="M166" s="1" t="s">
        <v>40</v>
      </c>
      <c r="N166" s="5">
        <v>1241244</v>
      </c>
    </row>
    <row r="167" spans="1:14" ht="77.25" x14ac:dyDescent="0.25">
      <c r="A167" s="3">
        <v>166</v>
      </c>
      <c r="B167" s="2" t="str">
        <f>HYPERLINK("https://my.zakupki.prom.ua/remote/dispatcher/state_purchase_view/26192929", "UA-2021-04-27-006755-a")</f>
        <v>UA-2021-04-27-006755-a</v>
      </c>
      <c r="C167" s="2" t="s">
        <v>201</v>
      </c>
      <c r="D167" s="10" t="s">
        <v>216</v>
      </c>
      <c r="E167" s="10" t="s">
        <v>217</v>
      </c>
      <c r="F167" s="5">
        <v>2988</v>
      </c>
      <c r="G167" s="5">
        <v>2988</v>
      </c>
      <c r="H167" s="1" t="s">
        <v>201</v>
      </c>
      <c r="I167" s="11" t="s">
        <v>281</v>
      </c>
      <c r="J167" s="11" t="s">
        <v>200</v>
      </c>
      <c r="K167" s="4">
        <v>44313</v>
      </c>
      <c r="L167" s="1" t="s">
        <v>210</v>
      </c>
      <c r="M167" s="1" t="s">
        <v>172</v>
      </c>
      <c r="N167" s="5">
        <v>2988</v>
      </c>
    </row>
    <row r="168" spans="1:14" ht="77.25" x14ac:dyDescent="0.25">
      <c r="A168" s="3">
        <v>167</v>
      </c>
      <c r="B168" s="2" t="str">
        <f>HYPERLINK("https://my.zakupki.prom.ua/remote/dispatcher/state_purchase_view/26111260", "UA-2021-04-23-002517-c")</f>
        <v>UA-2021-04-23-002517-c</v>
      </c>
      <c r="C168" s="2" t="s">
        <v>201</v>
      </c>
      <c r="D168" s="10" t="s">
        <v>216</v>
      </c>
      <c r="E168" s="10" t="s">
        <v>217</v>
      </c>
      <c r="F168" s="5">
        <v>24000000</v>
      </c>
      <c r="G168" s="5">
        <v>24000000</v>
      </c>
      <c r="H168" s="1" t="s">
        <v>201</v>
      </c>
      <c r="I168" s="11" t="s">
        <v>275</v>
      </c>
      <c r="J168" s="11" t="s">
        <v>196</v>
      </c>
      <c r="K168" s="4">
        <v>44309</v>
      </c>
      <c r="L168" s="1" t="s">
        <v>210</v>
      </c>
      <c r="M168" s="1" t="s">
        <v>146</v>
      </c>
      <c r="N168" s="5">
        <v>22684362</v>
      </c>
    </row>
    <row r="169" spans="1:14" ht="77.25" x14ac:dyDescent="0.25">
      <c r="A169" s="3">
        <v>168</v>
      </c>
      <c r="B169" s="2" t="str">
        <f>HYPERLINK("https://my.zakupki.prom.ua/remote/dispatcher/state_purchase_view/26040187", "UA-2021-04-21-011166-c")</f>
        <v>UA-2021-04-21-011166-c</v>
      </c>
      <c r="C169" s="2" t="s">
        <v>201</v>
      </c>
      <c r="D169" s="10" t="s">
        <v>216</v>
      </c>
      <c r="E169" s="10" t="s">
        <v>218</v>
      </c>
      <c r="F169" s="5">
        <v>2275328</v>
      </c>
      <c r="G169" s="5">
        <v>2275328</v>
      </c>
      <c r="H169" s="1" t="s">
        <v>201</v>
      </c>
      <c r="I169" s="11" t="s">
        <v>235</v>
      </c>
      <c r="J169" s="11" t="s">
        <v>195</v>
      </c>
      <c r="K169" s="4">
        <v>44307</v>
      </c>
      <c r="L169" s="1" t="s">
        <v>210</v>
      </c>
      <c r="M169" s="1" t="s">
        <v>16</v>
      </c>
      <c r="N169" s="5">
        <v>1999998</v>
      </c>
    </row>
    <row r="170" spans="1:14" ht="77.25" x14ac:dyDescent="0.25">
      <c r="A170" s="3">
        <v>169</v>
      </c>
      <c r="B170" s="2" t="str">
        <f>HYPERLINK("https://my.zakupki.prom.ua/remote/dispatcher/state_purchase_view/26039627", "UA-2021-04-21-010999-c")</f>
        <v>UA-2021-04-21-010999-c</v>
      </c>
      <c r="C170" s="2" t="s">
        <v>201</v>
      </c>
      <c r="D170" s="10" t="s">
        <v>216</v>
      </c>
      <c r="E170" s="10" t="s">
        <v>218</v>
      </c>
      <c r="F170" s="5">
        <v>886019</v>
      </c>
      <c r="G170" s="5">
        <v>886019</v>
      </c>
      <c r="H170" s="1" t="s">
        <v>201</v>
      </c>
      <c r="I170" s="11" t="s">
        <v>235</v>
      </c>
      <c r="J170" s="11" t="s">
        <v>195</v>
      </c>
      <c r="K170" s="4">
        <v>44307</v>
      </c>
      <c r="L170" s="1" t="s">
        <v>210</v>
      </c>
      <c r="M170" s="1" t="s">
        <v>66</v>
      </c>
      <c r="N170" s="5">
        <v>785568.9</v>
      </c>
    </row>
    <row r="171" spans="1:14" ht="77.25" x14ac:dyDescent="0.25">
      <c r="A171" s="3">
        <v>170</v>
      </c>
      <c r="B171" s="2" t="str">
        <f>HYPERLINK("https://my.zakupki.prom.ua/remote/dispatcher/state_purchase_view/26039478", "UA-2021-04-21-010950-c")</f>
        <v>UA-2021-04-21-010950-c</v>
      </c>
      <c r="C171" s="2" t="s">
        <v>201</v>
      </c>
      <c r="D171" s="10" t="s">
        <v>216</v>
      </c>
      <c r="E171" s="10" t="s">
        <v>218</v>
      </c>
      <c r="F171" s="5">
        <v>1201644</v>
      </c>
      <c r="G171" s="5">
        <v>1201644</v>
      </c>
      <c r="H171" s="1" t="s">
        <v>201</v>
      </c>
      <c r="I171" s="11" t="s">
        <v>235</v>
      </c>
      <c r="J171" s="11" t="s">
        <v>195</v>
      </c>
      <c r="K171" s="4">
        <v>44307</v>
      </c>
      <c r="L171" s="1" t="s">
        <v>210</v>
      </c>
      <c r="M171" s="1" t="s">
        <v>65</v>
      </c>
      <c r="N171" s="5">
        <v>1075471</v>
      </c>
    </row>
    <row r="172" spans="1:14" ht="77.25" x14ac:dyDescent="0.25">
      <c r="A172" s="3">
        <v>171</v>
      </c>
      <c r="B172" s="2" t="str">
        <f>HYPERLINK("https://my.zakupki.prom.ua/remote/dispatcher/state_purchase_view/26039166", "UA-2021-04-21-010874-c")</f>
        <v>UA-2021-04-21-010874-c</v>
      </c>
      <c r="C172" s="2" t="s">
        <v>201</v>
      </c>
      <c r="D172" s="10" t="s">
        <v>216</v>
      </c>
      <c r="E172" s="10" t="s">
        <v>218</v>
      </c>
      <c r="F172" s="5">
        <v>1070161</v>
      </c>
      <c r="G172" s="5">
        <v>1070161</v>
      </c>
      <c r="H172" s="1" t="s">
        <v>201</v>
      </c>
      <c r="I172" s="11" t="s">
        <v>235</v>
      </c>
      <c r="J172" s="11" t="s">
        <v>195</v>
      </c>
      <c r="K172" s="4">
        <v>44307</v>
      </c>
      <c r="L172" s="1" t="s">
        <v>210</v>
      </c>
      <c r="M172" s="1" t="s">
        <v>64</v>
      </c>
      <c r="N172" s="5">
        <v>952440</v>
      </c>
    </row>
    <row r="173" spans="1:14" ht="77.25" x14ac:dyDescent="0.25">
      <c r="A173" s="3">
        <v>172</v>
      </c>
      <c r="B173" s="2" t="str">
        <f>HYPERLINK("https://my.zakupki.prom.ua/remote/dispatcher/state_purchase_view/26038931", "UA-2021-04-21-010808-c")</f>
        <v>UA-2021-04-21-010808-c</v>
      </c>
      <c r="C173" s="2" t="s">
        <v>201</v>
      </c>
      <c r="D173" s="10" t="s">
        <v>216</v>
      </c>
      <c r="E173" s="10" t="s">
        <v>218</v>
      </c>
      <c r="F173" s="5">
        <v>729517</v>
      </c>
      <c r="G173" s="5">
        <v>729517</v>
      </c>
      <c r="H173" s="1" t="s">
        <v>201</v>
      </c>
      <c r="I173" s="11" t="s">
        <v>235</v>
      </c>
      <c r="J173" s="11" t="s">
        <v>195</v>
      </c>
      <c r="K173" s="4">
        <v>44307</v>
      </c>
      <c r="L173" s="1" t="s">
        <v>210</v>
      </c>
      <c r="M173" s="1" t="s">
        <v>63</v>
      </c>
      <c r="N173" s="5">
        <v>617994</v>
      </c>
    </row>
    <row r="174" spans="1:14" ht="77.25" x14ac:dyDescent="0.25">
      <c r="A174" s="3">
        <v>173</v>
      </c>
      <c r="B174" s="2" t="str">
        <f>HYPERLINK("https://my.zakupki.prom.ua/remote/dispatcher/state_purchase_view/26038396", "UA-2021-04-21-010647-c")</f>
        <v>UA-2021-04-21-010647-c</v>
      </c>
      <c r="C174" s="2" t="s">
        <v>201</v>
      </c>
      <c r="D174" s="10" t="s">
        <v>216</v>
      </c>
      <c r="E174" s="10" t="s">
        <v>218</v>
      </c>
      <c r="F174" s="5">
        <v>952488</v>
      </c>
      <c r="G174" s="5">
        <v>952488</v>
      </c>
      <c r="H174" s="1" t="s">
        <v>201</v>
      </c>
      <c r="I174" s="11" t="s">
        <v>235</v>
      </c>
      <c r="J174" s="11" t="s">
        <v>195</v>
      </c>
      <c r="K174" s="4">
        <v>44307</v>
      </c>
      <c r="L174" s="1" t="s">
        <v>210</v>
      </c>
      <c r="M174" s="1" t="s">
        <v>62</v>
      </c>
      <c r="N174" s="5">
        <v>799998</v>
      </c>
    </row>
    <row r="175" spans="1:14" ht="77.25" x14ac:dyDescent="0.25">
      <c r="A175" s="3">
        <v>174</v>
      </c>
      <c r="B175" s="2" t="str">
        <f>HYPERLINK("https://my.zakupki.prom.ua/remote/dispatcher/state_purchase_view/26037904", "UA-2021-04-21-010516-c")</f>
        <v>UA-2021-04-21-010516-c</v>
      </c>
      <c r="C175" s="2" t="s">
        <v>201</v>
      </c>
      <c r="D175" s="10" t="s">
        <v>216</v>
      </c>
      <c r="E175" s="10" t="s">
        <v>218</v>
      </c>
      <c r="F175" s="5">
        <v>756500</v>
      </c>
      <c r="G175" s="5">
        <v>756500</v>
      </c>
      <c r="H175" s="1" t="s">
        <v>201</v>
      </c>
      <c r="I175" s="11" t="s">
        <v>235</v>
      </c>
      <c r="J175" s="11" t="s">
        <v>195</v>
      </c>
      <c r="K175" s="4">
        <v>44307</v>
      </c>
      <c r="L175" s="1" t="s">
        <v>210</v>
      </c>
      <c r="M175" s="1" t="s">
        <v>61</v>
      </c>
      <c r="N175" s="5">
        <v>649998</v>
      </c>
    </row>
    <row r="176" spans="1:14" ht="77.25" x14ac:dyDescent="0.25">
      <c r="A176" s="3">
        <v>175</v>
      </c>
      <c r="B176" s="2" t="str">
        <f>HYPERLINK("https://my.zakupki.prom.ua/remote/dispatcher/state_purchase_view/26037645", "UA-2021-04-21-010413-c")</f>
        <v>UA-2021-04-21-010413-c</v>
      </c>
      <c r="C176" s="2" t="s">
        <v>201</v>
      </c>
      <c r="D176" s="10" t="s">
        <v>216</v>
      </c>
      <c r="E176" s="10" t="s">
        <v>218</v>
      </c>
      <c r="F176" s="5">
        <v>3583400</v>
      </c>
      <c r="G176" s="5">
        <v>3583400</v>
      </c>
      <c r="H176" s="1" t="s">
        <v>201</v>
      </c>
      <c r="I176" s="11" t="s">
        <v>235</v>
      </c>
      <c r="J176" s="11" t="s">
        <v>195</v>
      </c>
      <c r="K176" s="4">
        <v>44307</v>
      </c>
      <c r="L176" s="1" t="s">
        <v>210</v>
      </c>
      <c r="M176" s="1" t="s">
        <v>60</v>
      </c>
      <c r="N176" s="5">
        <v>2999998</v>
      </c>
    </row>
    <row r="177" spans="1:14" ht="77.25" x14ac:dyDescent="0.25">
      <c r="A177" s="3">
        <v>176</v>
      </c>
      <c r="B177" s="2" t="str">
        <f>HYPERLINK("https://my.zakupki.prom.ua/remote/dispatcher/state_purchase_view/26037230", "UA-2021-04-21-010303-c")</f>
        <v>UA-2021-04-21-010303-c</v>
      </c>
      <c r="C177" s="2" t="s">
        <v>201</v>
      </c>
      <c r="D177" s="10" t="s">
        <v>216</v>
      </c>
      <c r="E177" s="10" t="s">
        <v>218</v>
      </c>
      <c r="F177" s="5">
        <v>850761</v>
      </c>
      <c r="G177" s="5">
        <v>850761</v>
      </c>
      <c r="H177" s="1" t="s">
        <v>201</v>
      </c>
      <c r="I177" s="11" t="s">
        <v>235</v>
      </c>
      <c r="J177" s="11" t="s">
        <v>195</v>
      </c>
      <c r="K177" s="4">
        <v>44307</v>
      </c>
      <c r="L177" s="1" t="s">
        <v>210</v>
      </c>
      <c r="M177" s="1" t="s">
        <v>59</v>
      </c>
      <c r="N177" s="5">
        <v>761430</v>
      </c>
    </row>
    <row r="178" spans="1:14" ht="77.25" x14ac:dyDescent="0.25">
      <c r="A178" s="3">
        <v>177</v>
      </c>
      <c r="B178" s="2" t="str">
        <f>HYPERLINK("https://my.zakupki.prom.ua/remote/dispatcher/state_purchase_view/26034843", "UA-2021-04-21-009741-c")</f>
        <v>UA-2021-04-21-009741-c</v>
      </c>
      <c r="C178" s="2" t="s">
        <v>201</v>
      </c>
      <c r="D178" s="10" t="s">
        <v>216</v>
      </c>
      <c r="E178" s="10" t="s">
        <v>218</v>
      </c>
      <c r="F178" s="5">
        <v>856618</v>
      </c>
      <c r="G178" s="5">
        <v>856618</v>
      </c>
      <c r="H178" s="1" t="s">
        <v>201</v>
      </c>
      <c r="I178" s="11" t="s">
        <v>235</v>
      </c>
      <c r="J178" s="11" t="s">
        <v>195</v>
      </c>
      <c r="K178" s="4">
        <v>44307</v>
      </c>
      <c r="L178" s="1" t="s">
        <v>210</v>
      </c>
      <c r="M178" s="1" t="s">
        <v>58</v>
      </c>
      <c r="N178" s="5">
        <v>709998</v>
      </c>
    </row>
    <row r="179" spans="1:14" ht="77.25" x14ac:dyDescent="0.25">
      <c r="A179" s="3">
        <v>178</v>
      </c>
      <c r="B179" s="2" t="str">
        <f>HYPERLINK("https://my.zakupki.prom.ua/remote/dispatcher/state_purchase_view/26034428", "UA-2021-04-21-009549-c")</f>
        <v>UA-2021-04-21-009549-c</v>
      </c>
      <c r="C179" s="2" t="s">
        <v>201</v>
      </c>
      <c r="D179" s="10" t="s">
        <v>216</v>
      </c>
      <c r="E179" s="10" t="s">
        <v>218</v>
      </c>
      <c r="F179" s="5">
        <v>1210197</v>
      </c>
      <c r="G179" s="5">
        <v>1210197</v>
      </c>
      <c r="H179" s="1" t="s">
        <v>201</v>
      </c>
      <c r="I179" s="11" t="s">
        <v>235</v>
      </c>
      <c r="J179" s="11" t="s">
        <v>195</v>
      </c>
      <c r="K179" s="4">
        <v>44307</v>
      </c>
      <c r="L179" s="1" t="s">
        <v>210</v>
      </c>
      <c r="M179" s="1" t="s">
        <v>57</v>
      </c>
      <c r="N179" s="5">
        <v>1026996</v>
      </c>
    </row>
    <row r="180" spans="1:14" ht="77.25" x14ac:dyDescent="0.25">
      <c r="A180" s="3">
        <v>179</v>
      </c>
      <c r="B180" s="2" t="str">
        <f>HYPERLINK("https://my.zakupki.prom.ua/remote/dispatcher/state_purchase_view/26033970", "UA-2021-04-21-009430-c")</f>
        <v>UA-2021-04-21-009430-c</v>
      </c>
      <c r="C180" s="2" t="s">
        <v>201</v>
      </c>
      <c r="D180" s="10" t="s">
        <v>216</v>
      </c>
      <c r="E180" s="10" t="s">
        <v>218</v>
      </c>
      <c r="F180" s="5">
        <v>918394</v>
      </c>
      <c r="G180" s="5">
        <v>918394</v>
      </c>
      <c r="H180" s="1" t="s">
        <v>201</v>
      </c>
      <c r="I180" s="11" t="s">
        <v>235</v>
      </c>
      <c r="J180" s="11" t="s">
        <v>195</v>
      </c>
      <c r="K180" s="4">
        <v>44307</v>
      </c>
      <c r="L180" s="1" t="s">
        <v>210</v>
      </c>
      <c r="M180" s="1" t="s">
        <v>56</v>
      </c>
      <c r="N180" s="5">
        <v>812778</v>
      </c>
    </row>
    <row r="181" spans="1:14" ht="77.25" x14ac:dyDescent="0.25">
      <c r="A181" s="3">
        <v>180</v>
      </c>
      <c r="B181" s="2" t="str">
        <f>HYPERLINK("https://my.zakupki.prom.ua/remote/dispatcher/state_purchase_view/26030562", "UA-2021-04-21-008506-c")</f>
        <v>UA-2021-04-21-008506-c</v>
      </c>
      <c r="C181" s="2" t="s">
        <v>201</v>
      </c>
      <c r="D181" s="10" t="s">
        <v>216</v>
      </c>
      <c r="E181" s="10" t="s">
        <v>218</v>
      </c>
      <c r="F181" s="5">
        <v>1326881</v>
      </c>
      <c r="G181" s="5">
        <v>1326881</v>
      </c>
      <c r="H181" s="1" t="s">
        <v>201</v>
      </c>
      <c r="I181" s="11" t="s">
        <v>235</v>
      </c>
      <c r="J181" s="11" t="s">
        <v>195</v>
      </c>
      <c r="K181" s="4">
        <v>44307</v>
      </c>
      <c r="L181" s="1" t="s">
        <v>210</v>
      </c>
      <c r="M181" s="1" t="s">
        <v>93</v>
      </c>
      <c r="N181" s="5">
        <v>999996</v>
      </c>
    </row>
    <row r="182" spans="1:14" ht="77.25" x14ac:dyDescent="0.25">
      <c r="A182" s="3">
        <v>181</v>
      </c>
      <c r="B182" s="2" t="str">
        <f>HYPERLINK("https://my.zakupki.prom.ua/remote/dispatcher/state_purchase_view/25897680", "UA-2021-04-16-003018-c")</f>
        <v>UA-2021-04-16-003018-c</v>
      </c>
      <c r="C182" s="2" t="s">
        <v>201</v>
      </c>
      <c r="D182" s="10" t="s">
        <v>216</v>
      </c>
      <c r="E182" s="10" t="s">
        <v>217</v>
      </c>
      <c r="F182" s="5">
        <v>214859</v>
      </c>
      <c r="G182" s="5">
        <v>214859</v>
      </c>
      <c r="H182" s="1" t="s">
        <v>201</v>
      </c>
      <c r="I182" s="11" t="s">
        <v>237</v>
      </c>
      <c r="J182" s="11" t="s">
        <v>195</v>
      </c>
      <c r="K182" s="4">
        <v>44302</v>
      </c>
      <c r="L182" s="1" t="s">
        <v>210</v>
      </c>
      <c r="M182" s="1" t="s">
        <v>142</v>
      </c>
      <c r="N182" s="5">
        <v>211752</v>
      </c>
    </row>
    <row r="183" spans="1:14" ht="77.25" x14ac:dyDescent="0.25">
      <c r="A183" s="3">
        <v>182</v>
      </c>
      <c r="B183" s="2" t="str">
        <f>HYPERLINK("https://my.zakupki.prom.ua/remote/dispatcher/state_purchase_view/25668248", "UA-2021-04-08-007843-a")</f>
        <v>UA-2021-04-08-007843-a</v>
      </c>
      <c r="C183" s="2" t="s">
        <v>201</v>
      </c>
      <c r="D183" s="10" t="s">
        <v>216</v>
      </c>
      <c r="E183" s="10" t="s">
        <v>217</v>
      </c>
      <c r="F183" s="5">
        <v>14400</v>
      </c>
      <c r="G183" s="5">
        <v>14400</v>
      </c>
      <c r="H183" s="1" t="s">
        <v>201</v>
      </c>
      <c r="I183" s="11" t="s">
        <v>254</v>
      </c>
      <c r="J183" s="11" t="s">
        <v>206</v>
      </c>
      <c r="K183" s="4">
        <v>44294</v>
      </c>
      <c r="L183" s="1" t="s">
        <v>210</v>
      </c>
      <c r="M183" s="1" t="s">
        <v>36</v>
      </c>
      <c r="N183" s="5">
        <v>9792</v>
      </c>
    </row>
    <row r="184" spans="1:14" ht="77.25" x14ac:dyDescent="0.25">
      <c r="A184" s="3">
        <v>183</v>
      </c>
      <c r="B184" s="2" t="str">
        <f>HYPERLINK("https://my.zakupki.prom.ua/remote/dispatcher/state_purchase_view/25668182", "UA-2021-04-08-007820-a")</f>
        <v>UA-2021-04-08-007820-a</v>
      </c>
      <c r="C184" s="2" t="s">
        <v>201</v>
      </c>
      <c r="D184" s="10" t="s">
        <v>216</v>
      </c>
      <c r="E184" s="10" t="s">
        <v>217</v>
      </c>
      <c r="F184" s="5">
        <v>12000</v>
      </c>
      <c r="G184" s="5">
        <v>12000</v>
      </c>
      <c r="H184" s="1" t="s">
        <v>201</v>
      </c>
      <c r="I184" s="11" t="s">
        <v>254</v>
      </c>
      <c r="J184" s="11" t="s">
        <v>206</v>
      </c>
      <c r="K184" s="4">
        <v>44294</v>
      </c>
      <c r="L184" s="1" t="s">
        <v>210</v>
      </c>
      <c r="M184" s="1" t="s">
        <v>37</v>
      </c>
      <c r="N184" s="5">
        <v>7993</v>
      </c>
    </row>
    <row r="185" spans="1:14" ht="77.25" x14ac:dyDescent="0.25">
      <c r="A185" s="3">
        <v>184</v>
      </c>
      <c r="B185" s="2" t="str">
        <f>HYPERLINK("https://my.zakupki.prom.ua/remote/dispatcher/state_purchase_view/25667800", "UA-2021-04-08-007691-a")</f>
        <v>UA-2021-04-08-007691-a</v>
      </c>
      <c r="C185" s="2" t="s">
        <v>201</v>
      </c>
      <c r="D185" s="10" t="s">
        <v>216</v>
      </c>
      <c r="E185" s="10" t="s">
        <v>217</v>
      </c>
      <c r="F185" s="5">
        <v>45600</v>
      </c>
      <c r="G185" s="5">
        <v>45600</v>
      </c>
      <c r="H185" s="1" t="s">
        <v>201</v>
      </c>
      <c r="I185" s="11" t="s">
        <v>241</v>
      </c>
      <c r="J185" s="11" t="s">
        <v>195</v>
      </c>
      <c r="K185" s="4">
        <v>44294</v>
      </c>
      <c r="L185" s="1" t="s">
        <v>210</v>
      </c>
      <c r="M185" s="1" t="s">
        <v>131</v>
      </c>
      <c r="N185" s="5">
        <v>44994</v>
      </c>
    </row>
    <row r="186" spans="1:14" ht="77.25" x14ac:dyDescent="0.25">
      <c r="A186" s="3">
        <v>185</v>
      </c>
      <c r="B186" s="2" t="str">
        <f>HYPERLINK("https://my.zakupki.prom.ua/remote/dispatcher/state_purchase_view/25406590", "UA-2021-03-31-002067-a")</f>
        <v>UA-2021-03-31-002067-a</v>
      </c>
      <c r="C186" s="2" t="s">
        <v>201</v>
      </c>
      <c r="D186" s="10" t="s">
        <v>216</v>
      </c>
      <c r="E186" s="10" t="s">
        <v>217</v>
      </c>
      <c r="F186" s="5">
        <v>638000</v>
      </c>
      <c r="G186" s="5">
        <v>638000</v>
      </c>
      <c r="H186" s="1" t="s">
        <v>201</v>
      </c>
      <c r="I186" s="11" t="s">
        <v>222</v>
      </c>
      <c r="J186" s="11" t="s">
        <v>195</v>
      </c>
      <c r="K186" s="4">
        <v>44286</v>
      </c>
      <c r="L186" s="1" t="s">
        <v>210</v>
      </c>
      <c r="M186" s="1" t="s">
        <v>39</v>
      </c>
      <c r="N186" s="5">
        <v>633000</v>
      </c>
    </row>
    <row r="187" spans="1:14" ht="77.25" x14ac:dyDescent="0.25">
      <c r="A187" s="3">
        <v>186</v>
      </c>
      <c r="B187" s="2" t="str">
        <f>HYPERLINK("https://my.zakupki.prom.ua/remote/dispatcher/state_purchase_view/25400031", "UA-2021-03-31-000385-a")</f>
        <v>UA-2021-03-31-000385-a</v>
      </c>
      <c r="C187" s="2" t="s">
        <v>201</v>
      </c>
      <c r="D187" s="10" t="s">
        <v>216</v>
      </c>
      <c r="E187" s="10" t="s">
        <v>217</v>
      </c>
      <c r="F187" s="5">
        <v>1751186</v>
      </c>
      <c r="G187" s="5">
        <v>1751186</v>
      </c>
      <c r="H187" s="1" t="s">
        <v>201</v>
      </c>
      <c r="I187" s="11" t="s">
        <v>241</v>
      </c>
      <c r="J187" s="11" t="s">
        <v>195</v>
      </c>
      <c r="K187" s="4">
        <v>44286</v>
      </c>
      <c r="L187" s="1" t="s">
        <v>210</v>
      </c>
      <c r="M187" s="1" t="s">
        <v>35</v>
      </c>
      <c r="N187" s="5">
        <v>1729779.6</v>
      </c>
    </row>
    <row r="188" spans="1:14" ht="77.25" x14ac:dyDescent="0.25">
      <c r="A188" s="3">
        <v>187</v>
      </c>
      <c r="B188" s="2" t="str">
        <f>HYPERLINK("https://my.zakupki.prom.ua/remote/dispatcher/state_purchase_view/25334731", "UA-2021-03-29-002292-c")</f>
        <v>UA-2021-03-29-002292-c</v>
      </c>
      <c r="C188" s="2" t="s">
        <v>201</v>
      </c>
      <c r="D188" s="10" t="s">
        <v>216</v>
      </c>
      <c r="E188" s="10" t="s">
        <v>217</v>
      </c>
      <c r="F188" s="5">
        <v>1208148</v>
      </c>
      <c r="G188" s="5">
        <v>1208148</v>
      </c>
      <c r="H188" s="1" t="s">
        <v>201</v>
      </c>
      <c r="I188" s="11" t="s">
        <v>241</v>
      </c>
      <c r="J188" s="11" t="s">
        <v>195</v>
      </c>
      <c r="K188" s="4">
        <v>44284</v>
      </c>
      <c r="L188" s="1" t="s">
        <v>210</v>
      </c>
      <c r="M188" s="1" t="s">
        <v>190</v>
      </c>
      <c r="N188" s="5">
        <v>1163520</v>
      </c>
    </row>
    <row r="189" spans="1:14" ht="77.25" x14ac:dyDescent="0.25">
      <c r="A189" s="3">
        <v>188</v>
      </c>
      <c r="B189" s="2" t="str">
        <f>HYPERLINK("https://my.zakupki.prom.ua/remote/dispatcher/state_purchase_view/25332624", "UA-2021-03-29-001533-c")</f>
        <v>UA-2021-03-29-001533-c</v>
      </c>
      <c r="C189" s="2" t="s">
        <v>201</v>
      </c>
      <c r="D189" s="10" t="s">
        <v>216</v>
      </c>
      <c r="E189" s="10" t="s">
        <v>217</v>
      </c>
      <c r="F189" s="5">
        <v>3062177</v>
      </c>
      <c r="G189" s="5">
        <v>3062177</v>
      </c>
      <c r="H189" s="1" t="s">
        <v>201</v>
      </c>
      <c r="I189" s="11" t="s">
        <v>222</v>
      </c>
      <c r="J189" s="11" t="s">
        <v>195</v>
      </c>
      <c r="K189" s="4">
        <v>44284</v>
      </c>
      <c r="L189" s="1" t="s">
        <v>210</v>
      </c>
      <c r="M189" s="1" t="s">
        <v>38</v>
      </c>
      <c r="N189" s="5">
        <v>3016494</v>
      </c>
    </row>
    <row r="190" spans="1:14" ht="77.25" x14ac:dyDescent="0.25">
      <c r="A190" s="3">
        <v>189</v>
      </c>
      <c r="B190" s="2" t="str">
        <f>HYPERLINK("https://my.zakupki.prom.ua/remote/dispatcher/state_purchase_view/25045684", "UA-2021-03-18-005451-b")</f>
        <v>UA-2021-03-18-005451-b</v>
      </c>
      <c r="C190" s="2" t="s">
        <v>201</v>
      </c>
      <c r="D190" s="10" t="s">
        <v>216</v>
      </c>
      <c r="E190" s="10" t="s">
        <v>217</v>
      </c>
      <c r="F190" s="5">
        <v>354665</v>
      </c>
      <c r="G190" s="5">
        <v>354665</v>
      </c>
      <c r="H190" s="1" t="s">
        <v>201</v>
      </c>
      <c r="I190" s="11" t="s">
        <v>222</v>
      </c>
      <c r="J190" s="11" t="s">
        <v>195</v>
      </c>
      <c r="K190" s="4">
        <v>44273</v>
      </c>
      <c r="L190" s="1" t="s">
        <v>210</v>
      </c>
      <c r="M190" s="1" t="s">
        <v>191</v>
      </c>
      <c r="N190" s="5">
        <v>352779.6</v>
      </c>
    </row>
    <row r="191" spans="1:14" ht="77.25" x14ac:dyDescent="0.25">
      <c r="A191" s="3">
        <v>190</v>
      </c>
      <c r="B191" s="2" t="str">
        <f>HYPERLINK("https://my.zakupki.prom.ua/remote/dispatcher/state_purchase_view/25003724", "UA-2021-03-17-015517-c")</f>
        <v>UA-2021-03-17-015517-c</v>
      </c>
      <c r="C191" s="2" t="s">
        <v>201</v>
      </c>
      <c r="D191" s="10" t="s">
        <v>216</v>
      </c>
      <c r="E191" s="10" t="s">
        <v>217</v>
      </c>
      <c r="F191" s="5">
        <v>10911.6</v>
      </c>
      <c r="G191" s="5">
        <v>10911.6</v>
      </c>
      <c r="H191" s="1" t="s">
        <v>201</v>
      </c>
      <c r="I191" s="11" t="s">
        <v>254</v>
      </c>
      <c r="J191" s="11" t="s">
        <v>200</v>
      </c>
      <c r="K191" s="4">
        <v>44272</v>
      </c>
      <c r="L191" s="1" t="s">
        <v>210</v>
      </c>
      <c r="M191" s="1" t="s">
        <v>55</v>
      </c>
      <c r="N191" s="5">
        <v>10911.6</v>
      </c>
    </row>
    <row r="192" spans="1:14" ht="77.25" x14ac:dyDescent="0.25">
      <c r="A192" s="3">
        <v>191</v>
      </c>
      <c r="B192" s="2" t="str">
        <f>HYPERLINK("https://my.zakupki.prom.ua/remote/dispatcher/state_purchase_view/24451315", "UA-2021-02-26-009462-a")</f>
        <v>UA-2021-02-26-009462-a</v>
      </c>
      <c r="C192" s="2" t="s">
        <v>201</v>
      </c>
      <c r="D192" s="10" t="s">
        <v>216</v>
      </c>
      <c r="E192" s="10" t="s">
        <v>217</v>
      </c>
      <c r="F192" s="5">
        <v>92166</v>
      </c>
      <c r="G192" s="5">
        <v>92166</v>
      </c>
      <c r="H192" s="1" t="s">
        <v>201</v>
      </c>
      <c r="I192" s="11" t="s">
        <v>282</v>
      </c>
      <c r="J192" s="11" t="s">
        <v>206</v>
      </c>
      <c r="K192" s="4">
        <v>44253</v>
      </c>
      <c r="L192" s="1" t="s">
        <v>210</v>
      </c>
      <c r="M192" s="1" t="s">
        <v>124</v>
      </c>
      <c r="N192" s="5">
        <v>90978</v>
      </c>
    </row>
    <row r="193" spans="1:14" ht="77.25" x14ac:dyDescent="0.25">
      <c r="A193" s="3">
        <v>192</v>
      </c>
      <c r="B193" s="2" t="str">
        <f>HYPERLINK("https://my.zakupki.prom.ua/remote/dispatcher/state_purchase_view/24170625", "UA-2021-02-18-010671-b")</f>
        <v>UA-2021-02-18-010671-b</v>
      </c>
      <c r="C193" s="2" t="s">
        <v>201</v>
      </c>
      <c r="D193" s="10" t="s">
        <v>216</v>
      </c>
      <c r="E193" s="10" t="s">
        <v>217</v>
      </c>
      <c r="F193" s="5">
        <v>59150</v>
      </c>
      <c r="G193" s="5">
        <v>59150</v>
      </c>
      <c r="H193" s="1" t="s">
        <v>201</v>
      </c>
      <c r="I193" s="11" t="s">
        <v>283</v>
      </c>
      <c r="J193" s="11" t="s">
        <v>206</v>
      </c>
      <c r="K193" s="4">
        <v>44245</v>
      </c>
      <c r="L193" s="1" t="s">
        <v>210</v>
      </c>
      <c r="M193" s="1" t="s">
        <v>140</v>
      </c>
      <c r="N193" s="5">
        <v>53900</v>
      </c>
    </row>
    <row r="194" spans="1:14" ht="77.25" x14ac:dyDescent="0.25">
      <c r="A194" s="3">
        <v>193</v>
      </c>
      <c r="B194" s="2" t="str">
        <f>HYPERLINK("https://my.zakupki.prom.ua/remote/dispatcher/state_purchase_view/24128616", "UA-2021-02-17-005925-b")</f>
        <v>UA-2021-02-17-005925-b</v>
      </c>
      <c r="C194" s="2" t="s">
        <v>201</v>
      </c>
      <c r="D194" s="10" t="s">
        <v>216</v>
      </c>
      <c r="E194" s="10" t="s">
        <v>217</v>
      </c>
      <c r="F194" s="5">
        <v>61670</v>
      </c>
      <c r="G194" s="5">
        <v>61670</v>
      </c>
      <c r="H194" s="1" t="s">
        <v>201</v>
      </c>
      <c r="I194" s="11" t="s">
        <v>237</v>
      </c>
      <c r="J194" s="11" t="s">
        <v>195</v>
      </c>
      <c r="K194" s="4">
        <v>44244</v>
      </c>
      <c r="L194" s="1" t="s">
        <v>210</v>
      </c>
      <c r="M194" s="1" t="s">
        <v>170</v>
      </c>
      <c r="N194" s="5">
        <v>57960</v>
      </c>
    </row>
    <row r="195" spans="1:14" ht="77.25" x14ac:dyDescent="0.25">
      <c r="A195" s="3">
        <v>194</v>
      </c>
      <c r="B195" s="2" t="str">
        <f>HYPERLINK("https://my.zakupki.prom.ua/remote/dispatcher/state_purchase_view/24122034", "UA-2021-02-17-004204-b")</f>
        <v>UA-2021-02-17-004204-b</v>
      </c>
      <c r="C195" s="2" t="s">
        <v>201</v>
      </c>
      <c r="D195" s="10" t="s">
        <v>216</v>
      </c>
      <c r="E195" s="10" t="s">
        <v>217</v>
      </c>
      <c r="F195" s="5">
        <v>2990</v>
      </c>
      <c r="G195" s="5">
        <v>2990</v>
      </c>
      <c r="H195" s="1" t="s">
        <v>201</v>
      </c>
      <c r="I195" s="11" t="s">
        <v>281</v>
      </c>
      <c r="J195" s="11" t="s">
        <v>200</v>
      </c>
      <c r="K195" s="4">
        <v>44244</v>
      </c>
      <c r="L195" s="1" t="s">
        <v>210</v>
      </c>
      <c r="M195" s="1" t="s">
        <v>123</v>
      </c>
      <c r="N195" s="5">
        <v>2990</v>
      </c>
    </row>
    <row r="196" spans="1:14" ht="77.25" x14ac:dyDescent="0.25">
      <c r="A196" s="3">
        <v>195</v>
      </c>
      <c r="B196" s="2" t="str">
        <f>HYPERLINK("https://my.zakupki.prom.ua/remote/dispatcher/state_purchase_view/23767911", "UA-2021-02-08-008030-a")</f>
        <v>UA-2021-02-08-008030-a</v>
      </c>
      <c r="C196" s="2" t="s">
        <v>201</v>
      </c>
      <c r="D196" s="10" t="s">
        <v>216</v>
      </c>
      <c r="E196" s="10" t="s">
        <v>217</v>
      </c>
      <c r="F196" s="5">
        <v>10584</v>
      </c>
      <c r="G196" s="5">
        <v>10584</v>
      </c>
      <c r="H196" s="1" t="s">
        <v>201</v>
      </c>
      <c r="I196" s="11" t="s">
        <v>284</v>
      </c>
      <c r="J196" s="11" t="s">
        <v>200</v>
      </c>
      <c r="K196" s="4">
        <v>44235</v>
      </c>
      <c r="L196" s="1" t="s">
        <v>210</v>
      </c>
      <c r="M196" s="1" t="s">
        <v>11</v>
      </c>
      <c r="N196" s="5">
        <v>10584</v>
      </c>
    </row>
    <row r="197" spans="1:14" ht="77.25" x14ac:dyDescent="0.25">
      <c r="A197" s="3">
        <v>196</v>
      </c>
      <c r="B197" s="2" t="str">
        <f>HYPERLINK("https://my.zakupki.prom.ua/remote/dispatcher/state_purchase_view/23662436", "UA-2021-02-04-009968-a")</f>
        <v>UA-2021-02-04-009968-a</v>
      </c>
      <c r="C197" s="2" t="s">
        <v>201</v>
      </c>
      <c r="D197" s="10" t="s">
        <v>216</v>
      </c>
      <c r="E197" s="10" t="s">
        <v>217</v>
      </c>
      <c r="F197" s="5">
        <v>800</v>
      </c>
      <c r="G197" s="5">
        <v>800</v>
      </c>
      <c r="H197" s="1" t="s">
        <v>201</v>
      </c>
      <c r="I197" s="11" t="s">
        <v>285</v>
      </c>
      <c r="J197" s="11" t="s">
        <v>200</v>
      </c>
      <c r="K197" s="4">
        <v>44231</v>
      </c>
      <c r="L197" s="1" t="s">
        <v>210</v>
      </c>
      <c r="M197" s="1" t="s">
        <v>197</v>
      </c>
      <c r="N197" s="5">
        <v>800</v>
      </c>
    </row>
    <row r="198" spans="1:14" ht="77.25" x14ac:dyDescent="0.25">
      <c r="A198" s="3">
        <v>197</v>
      </c>
      <c r="B198" s="2" t="str">
        <f>HYPERLINK("https://my.zakupki.prom.ua/remote/dispatcher/state_purchase_view/23625768", "UA-2021-02-03-014825-a")</f>
        <v>UA-2021-02-03-014825-a</v>
      </c>
      <c r="C198" s="2" t="s">
        <v>201</v>
      </c>
      <c r="D198" s="10" t="s">
        <v>216</v>
      </c>
      <c r="E198" s="10" t="s">
        <v>217</v>
      </c>
      <c r="F198" s="5">
        <v>33000</v>
      </c>
      <c r="G198" s="5">
        <v>33000</v>
      </c>
      <c r="H198" s="1" t="s">
        <v>201</v>
      </c>
      <c r="I198" s="11" t="s">
        <v>239</v>
      </c>
      <c r="J198" s="11" t="s">
        <v>206</v>
      </c>
      <c r="K198" s="4">
        <v>44230</v>
      </c>
      <c r="L198" s="1" t="s">
        <v>210</v>
      </c>
      <c r="M198" s="1" t="s">
        <v>130</v>
      </c>
      <c r="N198" s="5">
        <v>33000</v>
      </c>
    </row>
    <row r="199" spans="1:14" ht="77.25" x14ac:dyDescent="0.25">
      <c r="A199" s="3">
        <v>198</v>
      </c>
      <c r="B199" s="2" t="str">
        <f>HYPERLINK("https://my.zakupki.prom.ua/remote/dispatcher/state_purchase_view/23450194", "UA-2021-01-29-010313-b")</f>
        <v>UA-2021-01-29-010313-b</v>
      </c>
      <c r="C199" s="2" t="s">
        <v>201</v>
      </c>
      <c r="D199" s="10" t="s">
        <v>216</v>
      </c>
      <c r="E199" s="10" t="s">
        <v>217</v>
      </c>
      <c r="F199" s="5">
        <v>1632</v>
      </c>
      <c r="G199" s="5">
        <v>1632</v>
      </c>
      <c r="H199" s="1" t="s">
        <v>201</v>
      </c>
      <c r="I199" s="11" t="s">
        <v>254</v>
      </c>
      <c r="J199" s="11" t="s">
        <v>200</v>
      </c>
      <c r="K199" s="4">
        <v>44225</v>
      </c>
      <c r="L199" s="1" t="s">
        <v>210</v>
      </c>
      <c r="M199" s="1" t="s">
        <v>173</v>
      </c>
      <c r="N199" s="5">
        <v>1632</v>
      </c>
    </row>
    <row r="200" spans="1:14" ht="77.25" x14ac:dyDescent="0.25">
      <c r="A200" s="3">
        <v>199</v>
      </c>
      <c r="B200" s="2" t="str">
        <f>HYPERLINK("https://my.zakupki.prom.ua/remote/dispatcher/state_purchase_view/23387598", "UA-2021-01-28-007321-b")</f>
        <v>UA-2021-01-28-007321-b</v>
      </c>
      <c r="C200" s="2" t="s">
        <v>201</v>
      </c>
      <c r="D200" s="10" t="s">
        <v>216</v>
      </c>
      <c r="E200" s="10" t="s">
        <v>217</v>
      </c>
      <c r="F200" s="5">
        <v>4800</v>
      </c>
      <c r="G200" s="5">
        <v>4800</v>
      </c>
      <c r="H200" s="1" t="s">
        <v>201</v>
      </c>
      <c r="I200" s="11" t="s">
        <v>280</v>
      </c>
      <c r="J200" s="11" t="s">
        <v>200</v>
      </c>
      <c r="K200" s="4">
        <v>44224</v>
      </c>
      <c r="L200" s="1" t="s">
        <v>210</v>
      </c>
      <c r="M200" s="1" t="s">
        <v>139</v>
      </c>
      <c r="N200" s="5">
        <v>4800</v>
      </c>
    </row>
  </sheetData>
  <autoFilter ref="A1:N200" xr:uid="{00000000-0009-0000-0000-000000000000}"/>
  <hyperlinks>
    <hyperlink ref="B2" r:id="rId1" display="https://my.zakupki.prom.ua/remote/dispatcher/state_purchase_view/33795606" xr:uid="{00000000-0004-0000-0000-000001000000}"/>
    <hyperlink ref="B3" r:id="rId2" display="https://my.zakupki.prom.ua/remote/dispatcher/state_purchase_view/33430855" xr:uid="{00000000-0004-0000-0000-000006000000}"/>
    <hyperlink ref="B4" r:id="rId3" display="https://my.zakupki.prom.ua/remote/dispatcher/state_purchase_view/33429773" xr:uid="{00000000-0004-0000-0000-000007000000}"/>
    <hyperlink ref="B5" r:id="rId4" display="https://my.zakupki.prom.ua/remote/dispatcher/state_purchase_view/33343609" xr:uid="{00000000-0004-0000-0000-00000A000000}"/>
    <hyperlink ref="B6" r:id="rId5" display="https://my.zakupki.prom.ua/remote/dispatcher/state_purchase_view/33343352" xr:uid="{00000000-0004-0000-0000-00000B000000}"/>
    <hyperlink ref="B7" r:id="rId6" display="https://my.zakupki.prom.ua/remote/dispatcher/state_purchase_view/33343186" xr:uid="{00000000-0004-0000-0000-00000C000000}"/>
    <hyperlink ref="B8" r:id="rId7" display="https://my.zakupki.prom.ua/remote/dispatcher/state_purchase_view/33267994" xr:uid="{00000000-0004-0000-0000-00000D000000}"/>
    <hyperlink ref="B9" r:id="rId8" display="https://my.zakupki.prom.ua/remote/dispatcher/state_purchase_view/33267714" xr:uid="{00000000-0004-0000-0000-00000E000000}"/>
    <hyperlink ref="B10" r:id="rId9" display="https://my.zakupki.prom.ua/remote/dispatcher/state_purchase_view/33266897" xr:uid="{00000000-0004-0000-0000-00000F000000}"/>
    <hyperlink ref="B11" r:id="rId10" display="https://my.zakupki.prom.ua/remote/dispatcher/state_purchase_view/33185725" xr:uid="{00000000-0004-0000-0000-000010000000}"/>
    <hyperlink ref="B12" r:id="rId11" display="https://my.zakupki.prom.ua/remote/dispatcher/state_purchase_view/33166060" xr:uid="{00000000-0004-0000-0000-000011000000}"/>
    <hyperlink ref="B13" r:id="rId12" display="https://my.zakupki.prom.ua/remote/dispatcher/state_purchase_view/33101601" xr:uid="{00000000-0004-0000-0000-000012000000}"/>
    <hyperlink ref="B14" r:id="rId13" display="https://my.zakupki.prom.ua/remote/dispatcher/state_purchase_view/32997191" xr:uid="{00000000-0004-0000-0000-000013000000}"/>
    <hyperlink ref="B15" r:id="rId14" display="https://my.zakupki.prom.ua/remote/dispatcher/state_purchase_view/32877465" xr:uid="{00000000-0004-0000-0000-000015000000}"/>
    <hyperlink ref="B16" r:id="rId15" display="https://my.zakupki.prom.ua/remote/dispatcher/state_purchase_view/32753718" xr:uid="{00000000-0004-0000-0000-000016000000}"/>
    <hyperlink ref="B17" r:id="rId16" display="https://my.zakupki.prom.ua/remote/dispatcher/state_purchase_view/32591378" xr:uid="{00000000-0004-0000-0000-000018000000}"/>
    <hyperlink ref="B18" r:id="rId17" display="https://my.zakupki.prom.ua/remote/dispatcher/state_purchase_view/32590190" xr:uid="{00000000-0004-0000-0000-000019000000}"/>
    <hyperlink ref="B19" r:id="rId18" display="https://my.zakupki.prom.ua/remote/dispatcher/state_purchase_view/32363271" xr:uid="{00000000-0004-0000-0000-00001E000000}"/>
    <hyperlink ref="B20" r:id="rId19" display="https://my.zakupki.prom.ua/remote/dispatcher/state_purchase_view/32363231" xr:uid="{00000000-0004-0000-0000-00001F000000}"/>
    <hyperlink ref="B21" r:id="rId20" display="https://my.zakupki.prom.ua/remote/dispatcher/state_purchase_view/32363190" xr:uid="{00000000-0004-0000-0000-000020000000}"/>
    <hyperlink ref="B22" r:id="rId21" display="https://my.zakupki.prom.ua/remote/dispatcher/state_purchase_view/32363157" xr:uid="{00000000-0004-0000-0000-000021000000}"/>
    <hyperlink ref="B23" r:id="rId22" display="https://my.zakupki.prom.ua/remote/dispatcher/state_purchase_view/32363100" xr:uid="{00000000-0004-0000-0000-000022000000}"/>
    <hyperlink ref="B24" r:id="rId23" display="https://my.zakupki.prom.ua/remote/dispatcher/state_purchase_view/32362978" xr:uid="{00000000-0004-0000-0000-000023000000}"/>
    <hyperlink ref="B25" r:id="rId24" display="https://my.zakupki.prom.ua/remote/dispatcher/state_purchase_view/32362899" xr:uid="{00000000-0004-0000-0000-000024000000}"/>
    <hyperlink ref="B26" r:id="rId25" display="https://my.zakupki.prom.ua/remote/dispatcher/state_purchase_view/32362777" xr:uid="{00000000-0004-0000-0000-000025000000}"/>
    <hyperlink ref="B27" r:id="rId26" display="https://my.zakupki.prom.ua/remote/dispatcher/state_purchase_view/32362691" xr:uid="{00000000-0004-0000-0000-000026000000}"/>
    <hyperlink ref="B28" r:id="rId27" display="https://my.zakupki.prom.ua/remote/dispatcher/state_purchase_view/32253211" xr:uid="{00000000-0004-0000-0000-000029000000}"/>
    <hyperlink ref="B29" r:id="rId28" display="https://my.zakupki.prom.ua/remote/dispatcher/state_purchase_view/31882479" xr:uid="{00000000-0004-0000-0000-00002C000000}"/>
    <hyperlink ref="B30" r:id="rId29" display="https://my.zakupki.prom.ua/remote/dispatcher/state_purchase_view/31850995" xr:uid="{00000000-0004-0000-0000-00002D000000}"/>
    <hyperlink ref="B31" r:id="rId30" display="https://my.zakupki.prom.ua/remote/dispatcher/state_purchase_view/31850697" xr:uid="{00000000-0004-0000-0000-00002E000000}"/>
    <hyperlink ref="B32" r:id="rId31" display="https://my.zakupki.prom.ua/remote/dispatcher/state_purchase_view/31850501" xr:uid="{00000000-0004-0000-0000-00002F000000}"/>
    <hyperlink ref="B33" r:id="rId32" display="https://my.zakupki.prom.ua/remote/dispatcher/state_purchase_view/31850429" xr:uid="{00000000-0004-0000-0000-000030000000}"/>
    <hyperlink ref="B34" r:id="rId33" display="https://my.zakupki.prom.ua/remote/dispatcher/state_purchase_view/31850081" xr:uid="{00000000-0004-0000-0000-000031000000}"/>
    <hyperlink ref="B35" r:id="rId34" display="https://my.zakupki.prom.ua/remote/dispatcher/state_purchase_view/31849804" xr:uid="{00000000-0004-0000-0000-000032000000}"/>
    <hyperlink ref="B36" r:id="rId35" display="https://my.zakupki.prom.ua/remote/dispatcher/state_purchase_view/31849684" xr:uid="{00000000-0004-0000-0000-000033000000}"/>
    <hyperlink ref="B37" r:id="rId36" display="https://my.zakupki.prom.ua/remote/dispatcher/state_purchase_view/31849588" xr:uid="{00000000-0004-0000-0000-000034000000}"/>
    <hyperlink ref="B38" r:id="rId37" display="https://my.zakupki.prom.ua/remote/dispatcher/state_purchase_view/31849205" xr:uid="{00000000-0004-0000-0000-000035000000}"/>
    <hyperlink ref="B39" r:id="rId38" display="https://my.zakupki.prom.ua/remote/dispatcher/state_purchase_view/31848485" xr:uid="{00000000-0004-0000-0000-000036000000}"/>
    <hyperlink ref="B40" r:id="rId39" display="https://my.zakupki.prom.ua/remote/dispatcher/state_purchase_view/31848378" xr:uid="{00000000-0004-0000-0000-000037000000}"/>
    <hyperlink ref="B41" r:id="rId40" display="https://my.zakupki.prom.ua/remote/dispatcher/state_purchase_view/31847788" xr:uid="{00000000-0004-0000-0000-000038000000}"/>
    <hyperlink ref="B42" r:id="rId41" display="https://my.zakupki.prom.ua/remote/dispatcher/state_purchase_view/31847563" xr:uid="{00000000-0004-0000-0000-000039000000}"/>
    <hyperlink ref="B43" r:id="rId42" display="https://my.zakupki.prom.ua/remote/dispatcher/state_purchase_view/31847460" xr:uid="{00000000-0004-0000-0000-00003A000000}"/>
    <hyperlink ref="B44" r:id="rId43" display="https://my.zakupki.prom.ua/remote/dispatcher/state_purchase_view/31847050" xr:uid="{00000000-0004-0000-0000-00003B000000}"/>
    <hyperlink ref="B45" r:id="rId44" display="https://my.zakupki.prom.ua/remote/dispatcher/state_purchase_view/31803984" xr:uid="{00000000-0004-0000-0000-00003C000000}"/>
    <hyperlink ref="B46" r:id="rId45" display="https://my.zakupki.prom.ua/remote/dispatcher/state_purchase_view/31753594" xr:uid="{00000000-0004-0000-0000-00003D000000}"/>
    <hyperlink ref="B47" r:id="rId46" display="https://my.zakupki.prom.ua/remote/dispatcher/state_purchase_view/31749638" xr:uid="{00000000-0004-0000-0000-00003F000000}"/>
    <hyperlink ref="B48" r:id="rId47" display="https://my.zakupki.prom.ua/remote/dispatcher/state_purchase_view/31748588" xr:uid="{00000000-0004-0000-0000-000041000000}"/>
    <hyperlink ref="B49" r:id="rId48" display="https://my.zakupki.prom.ua/remote/dispatcher/state_purchase_view/31741223" xr:uid="{00000000-0004-0000-0000-000042000000}"/>
    <hyperlink ref="B50" r:id="rId49" display="https://my.zakupki.prom.ua/remote/dispatcher/state_purchase_view/31705133" xr:uid="{00000000-0004-0000-0000-000043000000}"/>
    <hyperlink ref="B51" r:id="rId50" display="https://my.zakupki.prom.ua/remote/dispatcher/state_purchase_view/31652444" xr:uid="{00000000-0004-0000-0000-000045000000}"/>
    <hyperlink ref="B52" r:id="rId51" display="https://my.zakupki.prom.ua/remote/dispatcher/state_purchase_view/31601750" xr:uid="{00000000-0004-0000-0000-000048000000}"/>
    <hyperlink ref="B53" r:id="rId52" display="https://my.zakupki.prom.ua/remote/dispatcher/state_purchase_view/31601056" xr:uid="{00000000-0004-0000-0000-000050000000}"/>
    <hyperlink ref="B54" r:id="rId53" display="https://my.zakupki.prom.ua/remote/dispatcher/state_purchase_view/31599952" xr:uid="{00000000-0004-0000-0000-000051000000}"/>
    <hyperlink ref="B55" r:id="rId54" display="https://my.zakupki.prom.ua/remote/dispatcher/state_purchase_view/31501243" xr:uid="{00000000-0004-0000-0000-000053000000}"/>
    <hyperlink ref="B56" r:id="rId55" display="https://my.zakupki.prom.ua/remote/dispatcher/state_purchase_view/31501153" xr:uid="{00000000-0004-0000-0000-000055000000}"/>
    <hyperlink ref="B57" r:id="rId56" display="https://my.zakupki.prom.ua/remote/dispatcher/state_purchase_view/31500612" xr:uid="{00000000-0004-0000-0000-000057000000}"/>
    <hyperlink ref="B58" r:id="rId57" display="https://my.zakupki.prom.ua/remote/dispatcher/state_purchase_view/31500596" xr:uid="{00000000-0004-0000-0000-000058000000}"/>
    <hyperlink ref="B59" r:id="rId58" display="https://my.zakupki.prom.ua/remote/dispatcher/state_purchase_view/31500591" xr:uid="{00000000-0004-0000-0000-000059000000}"/>
    <hyperlink ref="B60" r:id="rId59" display="https://my.zakupki.prom.ua/remote/dispatcher/state_purchase_view/31500586" xr:uid="{00000000-0004-0000-0000-00005A000000}"/>
    <hyperlink ref="B61" r:id="rId60" display="https://my.zakupki.prom.ua/remote/dispatcher/state_purchase_view/31405999" xr:uid="{00000000-0004-0000-0000-00005B000000}"/>
    <hyperlink ref="B62" r:id="rId61" display="https://my.zakupki.prom.ua/remote/dispatcher/state_purchase_view/31405968" xr:uid="{00000000-0004-0000-0000-00005C000000}"/>
    <hyperlink ref="B63" r:id="rId62" display="https://my.zakupki.prom.ua/remote/dispatcher/state_purchase_view/31405929" xr:uid="{00000000-0004-0000-0000-00005D000000}"/>
    <hyperlink ref="B64" r:id="rId63" display="https://my.zakupki.prom.ua/remote/dispatcher/state_purchase_view/31405912" xr:uid="{00000000-0004-0000-0000-00005E000000}"/>
    <hyperlink ref="B65" r:id="rId64" display="https://my.zakupki.prom.ua/remote/dispatcher/state_purchase_view/31356490" xr:uid="{00000000-0004-0000-0000-000060000000}"/>
    <hyperlink ref="B66" r:id="rId65" display="https://my.zakupki.prom.ua/remote/dispatcher/state_purchase_view/31268799" xr:uid="{00000000-0004-0000-0000-000063000000}"/>
    <hyperlink ref="B67" r:id="rId66" display="https://my.zakupki.prom.ua/remote/dispatcher/state_purchase_view/31268795" xr:uid="{00000000-0004-0000-0000-000064000000}"/>
    <hyperlink ref="B68" r:id="rId67" display="https://my.zakupki.prom.ua/remote/dispatcher/state_purchase_view/31268794" xr:uid="{00000000-0004-0000-0000-000065000000}"/>
    <hyperlink ref="B69" r:id="rId68" display="https://my.zakupki.prom.ua/remote/dispatcher/state_purchase_view/31268792" xr:uid="{00000000-0004-0000-0000-000066000000}"/>
    <hyperlink ref="B70" r:id="rId69" display="https://my.zakupki.prom.ua/remote/dispatcher/state_purchase_view/31268781" xr:uid="{00000000-0004-0000-0000-000067000000}"/>
    <hyperlink ref="B71" r:id="rId70" display="https://my.zakupki.prom.ua/remote/dispatcher/state_purchase_view/31225060" xr:uid="{00000000-0004-0000-0000-00006E000000}"/>
    <hyperlink ref="B72" r:id="rId71" display="https://my.zakupki.prom.ua/remote/dispatcher/state_purchase_view/31026973" xr:uid="{00000000-0004-0000-0000-000072000000}"/>
    <hyperlink ref="B73" r:id="rId72" display="https://my.zakupki.prom.ua/remote/dispatcher/state_purchase_view/31026537" xr:uid="{00000000-0004-0000-0000-000073000000}"/>
    <hyperlink ref="B74" r:id="rId73" display="https://my.zakupki.prom.ua/remote/dispatcher/state_purchase_view/30979410" xr:uid="{00000000-0004-0000-0000-000075000000}"/>
    <hyperlink ref="B75" r:id="rId74" display="https://my.zakupki.prom.ua/remote/dispatcher/state_purchase_view/30786248" xr:uid="{00000000-0004-0000-0000-000077000000}"/>
    <hyperlink ref="B76" r:id="rId75" display="https://my.zakupki.prom.ua/remote/dispatcher/state_purchase_view/30785863" xr:uid="{00000000-0004-0000-0000-00007B000000}"/>
    <hyperlink ref="B77" r:id="rId76" display="https://my.zakupki.prom.ua/remote/dispatcher/state_purchase_view/30785841" xr:uid="{00000000-0004-0000-0000-00007D000000}"/>
    <hyperlink ref="B78" r:id="rId77" display="https://my.zakupki.prom.ua/remote/dispatcher/state_purchase_view/30785811" xr:uid="{00000000-0004-0000-0000-00007F000000}"/>
    <hyperlink ref="B79" r:id="rId78" display="https://my.zakupki.prom.ua/remote/dispatcher/state_purchase_view/30785792" xr:uid="{00000000-0004-0000-0000-000081000000}"/>
    <hyperlink ref="B80" r:id="rId79" display="https://my.zakupki.prom.ua/remote/dispatcher/state_purchase_view/30785744" xr:uid="{00000000-0004-0000-0000-000083000000}"/>
    <hyperlink ref="B81" r:id="rId80" display="https://my.zakupki.prom.ua/remote/dispatcher/state_purchase_view/30785723" xr:uid="{00000000-0004-0000-0000-000085000000}"/>
    <hyperlink ref="B82" r:id="rId81" display="https://my.zakupki.prom.ua/remote/dispatcher/state_purchase_view/30785710" xr:uid="{00000000-0004-0000-0000-000087000000}"/>
    <hyperlink ref="B83" r:id="rId82" display="https://my.zakupki.prom.ua/remote/dispatcher/state_purchase_view/30785645" xr:uid="{00000000-0004-0000-0000-000089000000}"/>
    <hyperlink ref="B84" r:id="rId83" display="https://my.zakupki.prom.ua/remote/dispatcher/state_purchase_view/30785602" xr:uid="{00000000-0004-0000-0000-00008B000000}"/>
    <hyperlink ref="B85" r:id="rId84" display="https://my.zakupki.prom.ua/remote/dispatcher/state_purchase_view/30785575" xr:uid="{00000000-0004-0000-0000-00008D000000}"/>
    <hyperlink ref="B86" r:id="rId85" display="https://my.zakupki.prom.ua/remote/dispatcher/state_purchase_view/30785525" xr:uid="{00000000-0004-0000-0000-00008F000000}"/>
    <hyperlink ref="B87" r:id="rId86" display="https://my.zakupki.prom.ua/remote/dispatcher/state_purchase_view/30785498" xr:uid="{00000000-0004-0000-0000-000091000000}"/>
    <hyperlink ref="B88" r:id="rId87" display="https://my.zakupki.prom.ua/remote/dispatcher/state_purchase_view/30785458" xr:uid="{00000000-0004-0000-0000-000093000000}"/>
    <hyperlink ref="B89" r:id="rId88" display="https://my.zakupki.prom.ua/remote/dispatcher/state_purchase_view/30785418" xr:uid="{00000000-0004-0000-0000-000095000000}"/>
    <hyperlink ref="B90" r:id="rId89" display="https://my.zakupki.prom.ua/remote/dispatcher/state_purchase_view/30784662" xr:uid="{00000000-0004-0000-0000-000097000000}"/>
    <hyperlink ref="B91" r:id="rId90" display="https://my.zakupki.prom.ua/remote/dispatcher/state_purchase_view/30784005" xr:uid="{00000000-0004-0000-0000-000099000000}"/>
    <hyperlink ref="B92" r:id="rId91" display="https://my.zakupki.prom.ua/remote/dispatcher/state_purchase_view/30783688" xr:uid="{00000000-0004-0000-0000-00009B000000}"/>
    <hyperlink ref="B93" r:id="rId92" display="https://my.zakupki.prom.ua/remote/dispatcher/state_purchase_view/30689749" xr:uid="{00000000-0004-0000-0000-00009E000000}"/>
    <hyperlink ref="B94" r:id="rId93" display="https://my.zakupki.prom.ua/remote/dispatcher/state_purchase_view/30644255" xr:uid="{00000000-0004-0000-0000-00009F000000}"/>
    <hyperlink ref="B95" r:id="rId94" display="https://my.zakupki.prom.ua/remote/dispatcher/state_purchase_view/30644036" xr:uid="{00000000-0004-0000-0000-0000A1000000}"/>
    <hyperlink ref="B96" r:id="rId95" display="https://my.zakupki.prom.ua/remote/dispatcher/state_purchase_view/30462333" xr:uid="{00000000-0004-0000-0000-0000A5000000}"/>
    <hyperlink ref="B97" r:id="rId96" display="https://my.zakupki.prom.ua/remote/dispatcher/state_purchase_view/30351344" xr:uid="{00000000-0004-0000-0000-0000A7000000}"/>
    <hyperlink ref="B98" r:id="rId97" display="https://my.zakupki.prom.ua/remote/dispatcher/state_purchase_view/30350702" xr:uid="{00000000-0004-0000-0000-0000A8000000}"/>
    <hyperlink ref="B99" r:id="rId98" display="https://my.zakupki.prom.ua/remote/dispatcher/state_purchase_view/30270525" xr:uid="{00000000-0004-0000-0000-0000A9000000}"/>
    <hyperlink ref="B100" r:id="rId99" display="https://my.zakupki.prom.ua/remote/dispatcher/state_purchase_view/30229256" xr:uid="{00000000-0004-0000-0000-0000AA000000}"/>
    <hyperlink ref="B101" r:id="rId100" display="https://my.zakupki.prom.ua/remote/dispatcher/state_purchase_view/29860569" xr:uid="{00000000-0004-0000-0000-0000AE000000}"/>
    <hyperlink ref="B102" r:id="rId101" display="https://my.zakupki.prom.ua/remote/dispatcher/state_purchase_view/29810079" xr:uid="{00000000-0004-0000-0000-0000AF000000}"/>
    <hyperlink ref="B103" r:id="rId102" display="https://my.zakupki.prom.ua/remote/dispatcher/state_purchase_view/29808836" xr:uid="{00000000-0004-0000-0000-0000B1000000}"/>
    <hyperlink ref="B104" r:id="rId103" display="https://my.zakupki.prom.ua/remote/dispatcher/state_purchase_view/29721408" xr:uid="{00000000-0004-0000-0000-0000B3000000}"/>
    <hyperlink ref="B105" r:id="rId104" display="https://my.zakupki.prom.ua/remote/dispatcher/state_purchase_view/29664441" xr:uid="{00000000-0004-0000-0000-0000B5000000}"/>
    <hyperlink ref="B106" r:id="rId105" display="https://my.zakupki.prom.ua/remote/dispatcher/state_purchase_view/29582737" xr:uid="{00000000-0004-0000-0000-0000B6000000}"/>
    <hyperlink ref="B107" r:id="rId106" display="https://my.zakupki.prom.ua/remote/dispatcher/state_purchase_view/29544314" xr:uid="{00000000-0004-0000-0000-0000B8000000}"/>
    <hyperlink ref="B108" r:id="rId107" display="https://my.zakupki.prom.ua/remote/dispatcher/state_purchase_view/29543895" xr:uid="{00000000-0004-0000-0000-0000BA000000}"/>
    <hyperlink ref="B109" r:id="rId108" display="https://my.zakupki.prom.ua/remote/dispatcher/state_purchase_view/29543162" xr:uid="{00000000-0004-0000-0000-0000BC000000}"/>
    <hyperlink ref="B110" r:id="rId109" display="https://my.zakupki.prom.ua/remote/dispatcher/state_purchase_view/29543012" xr:uid="{00000000-0004-0000-0000-0000BE000000}"/>
    <hyperlink ref="B111" r:id="rId110" display="https://my.zakupki.prom.ua/remote/dispatcher/state_purchase_view/29542878" xr:uid="{00000000-0004-0000-0000-0000C0000000}"/>
    <hyperlink ref="B112" r:id="rId111" display="https://my.zakupki.prom.ua/remote/dispatcher/state_purchase_view/29542328" xr:uid="{00000000-0004-0000-0000-0000C3000000}"/>
    <hyperlink ref="B113" r:id="rId112" display="https://my.zakupki.prom.ua/remote/dispatcher/state_purchase_view/29425589" xr:uid="{00000000-0004-0000-0000-0000C5000000}"/>
    <hyperlink ref="B114" r:id="rId113" display="https://my.zakupki.prom.ua/remote/dispatcher/state_purchase_view/29423481" xr:uid="{00000000-0004-0000-0000-0000C8000000}"/>
    <hyperlink ref="B115" r:id="rId114" display="https://my.zakupki.prom.ua/remote/dispatcher/state_purchase_view/29244414" xr:uid="{00000000-0004-0000-0000-0000CB000000}"/>
    <hyperlink ref="B116" r:id="rId115" display="https://my.zakupki.prom.ua/remote/dispatcher/state_purchase_view/29026674" xr:uid="{00000000-0004-0000-0000-0000CD000000}"/>
    <hyperlink ref="B117" r:id="rId116" display="https://my.zakupki.prom.ua/remote/dispatcher/state_purchase_view/28909992" xr:uid="{00000000-0004-0000-0000-0000CF000000}"/>
    <hyperlink ref="B118" r:id="rId117" display="https://my.zakupki.prom.ua/remote/dispatcher/state_purchase_view/28909049" xr:uid="{00000000-0004-0000-0000-0000D1000000}"/>
    <hyperlink ref="B119" r:id="rId118" display="https://my.zakupki.prom.ua/remote/dispatcher/state_purchase_view/28901335" xr:uid="{00000000-0004-0000-0000-0000D2000000}"/>
    <hyperlink ref="B120" r:id="rId119" display="https://my.zakupki.prom.ua/remote/dispatcher/state_purchase_view/28871486" xr:uid="{00000000-0004-0000-0000-0000D3000000}"/>
    <hyperlink ref="B121" r:id="rId120" display="https://my.zakupki.prom.ua/remote/dispatcher/state_purchase_view/28871191" xr:uid="{00000000-0004-0000-0000-0000D5000000}"/>
    <hyperlink ref="B122" r:id="rId121" display="https://my.zakupki.prom.ua/remote/dispatcher/state_purchase_view/28833549" xr:uid="{00000000-0004-0000-0000-0000D9000000}"/>
    <hyperlink ref="B123" r:id="rId122" display="https://my.zakupki.prom.ua/remote/dispatcher/state_purchase_view/28815632" xr:uid="{00000000-0004-0000-0000-0000DE000000}"/>
    <hyperlink ref="B124" r:id="rId123" display="https://my.zakupki.prom.ua/remote/dispatcher/state_purchase_view/28713978" xr:uid="{00000000-0004-0000-0000-0000DF000000}"/>
    <hyperlink ref="B125" r:id="rId124" display="https://my.zakupki.prom.ua/remote/dispatcher/state_purchase_view/28681740" xr:uid="{00000000-0004-0000-0000-0000E0000000}"/>
    <hyperlink ref="B126" r:id="rId125" display="https://my.zakupki.prom.ua/remote/dispatcher/state_purchase_view/28681719" xr:uid="{00000000-0004-0000-0000-0000E1000000}"/>
    <hyperlink ref="B127" r:id="rId126" display="https://my.zakupki.prom.ua/remote/dispatcher/state_purchase_view/28681699" xr:uid="{00000000-0004-0000-0000-0000E2000000}"/>
    <hyperlink ref="B128" r:id="rId127" display="https://my.zakupki.prom.ua/remote/dispatcher/state_purchase_view/28681665" xr:uid="{00000000-0004-0000-0000-0000E3000000}"/>
    <hyperlink ref="B129" r:id="rId128" display="https://my.zakupki.prom.ua/remote/dispatcher/state_purchase_view/28681642" xr:uid="{00000000-0004-0000-0000-0000E4000000}"/>
    <hyperlink ref="B130" r:id="rId129" display="https://my.zakupki.prom.ua/remote/dispatcher/state_purchase_view/28681627" xr:uid="{00000000-0004-0000-0000-0000E5000000}"/>
    <hyperlink ref="B131" r:id="rId130" display="https://my.zakupki.prom.ua/remote/dispatcher/state_purchase_view/28681581" xr:uid="{00000000-0004-0000-0000-0000E6000000}"/>
    <hyperlink ref="B132" r:id="rId131" display="https://my.zakupki.prom.ua/remote/dispatcher/state_purchase_view/28681507" xr:uid="{00000000-0004-0000-0000-0000E7000000}"/>
    <hyperlink ref="B133" r:id="rId132" display="https://my.zakupki.prom.ua/remote/dispatcher/state_purchase_view/28681457" xr:uid="{00000000-0004-0000-0000-0000E8000000}"/>
    <hyperlink ref="B134" r:id="rId133" display="https://my.zakupki.prom.ua/remote/dispatcher/state_purchase_view/28681371" xr:uid="{00000000-0004-0000-0000-0000E9000000}"/>
    <hyperlink ref="B135" r:id="rId134" display="https://my.zakupki.prom.ua/remote/dispatcher/state_purchase_view/28681332" xr:uid="{00000000-0004-0000-0000-0000EA000000}"/>
    <hyperlink ref="B136" r:id="rId135" display="https://my.zakupki.prom.ua/remote/dispatcher/state_purchase_view/28681281" xr:uid="{00000000-0004-0000-0000-0000EB000000}"/>
    <hyperlink ref="B137" r:id="rId136" display="https://my.zakupki.prom.ua/remote/dispatcher/state_purchase_view/28680756" xr:uid="{00000000-0004-0000-0000-0000EC000000}"/>
    <hyperlink ref="B138" r:id="rId137" display="https://my.zakupki.prom.ua/remote/dispatcher/state_purchase_view/28645602" xr:uid="{00000000-0004-0000-0000-0000ED000000}"/>
    <hyperlink ref="B139" r:id="rId138" display="https://my.zakupki.prom.ua/remote/dispatcher/state_purchase_view/28549880" xr:uid="{00000000-0004-0000-0000-0000EF000000}"/>
    <hyperlink ref="B140" r:id="rId139" display="https://my.zakupki.prom.ua/remote/dispatcher/state_purchase_view/28524963" xr:uid="{00000000-0004-0000-0000-0000F1000000}"/>
    <hyperlink ref="B141" r:id="rId140" display="https://my.zakupki.prom.ua/remote/dispatcher/state_purchase_view/28419143" xr:uid="{00000000-0004-0000-0000-0000F3000000}"/>
    <hyperlink ref="B142" r:id="rId141" display="https://my.zakupki.prom.ua/remote/dispatcher/state_purchase_view/28310834" xr:uid="{00000000-0004-0000-0000-0000F5000000}"/>
    <hyperlink ref="B143" r:id="rId142" display="https://my.zakupki.prom.ua/remote/dispatcher/state_purchase_view/28310811" xr:uid="{00000000-0004-0000-0000-0000F7000000}"/>
    <hyperlink ref="B144" r:id="rId143" display="https://my.zakupki.prom.ua/remote/dispatcher/state_purchase_view/28281742" xr:uid="{00000000-0004-0000-0000-0000F9000000}"/>
    <hyperlink ref="B145" r:id="rId144" display="https://my.zakupki.prom.ua/remote/dispatcher/state_purchase_view/28245845" xr:uid="{00000000-0004-0000-0000-0000FB000000}"/>
    <hyperlink ref="B146" r:id="rId145" display="https://my.zakupki.prom.ua/remote/dispatcher/state_purchase_view/28245821" xr:uid="{00000000-0004-0000-0000-0000FC000000}"/>
    <hyperlink ref="B147" r:id="rId146" display="https://my.zakupki.prom.ua/remote/dispatcher/state_purchase_view/28245761" xr:uid="{00000000-0004-0000-0000-0000FD000000}"/>
    <hyperlink ref="B148" r:id="rId147" display="https://my.zakupki.prom.ua/remote/dispatcher/state_purchase_view/28245729" xr:uid="{00000000-0004-0000-0000-0000FE000000}"/>
    <hyperlink ref="B149" r:id="rId148" display="https://my.zakupki.prom.ua/remote/dispatcher/state_purchase_view/28245723" xr:uid="{00000000-0004-0000-0000-0000FF000000}"/>
    <hyperlink ref="B150" r:id="rId149" display="https://my.zakupki.prom.ua/remote/dispatcher/state_purchase_view/28245671" xr:uid="{00000000-0004-0000-0000-000000010000}"/>
    <hyperlink ref="B151" r:id="rId150" display="https://my.zakupki.prom.ua/remote/dispatcher/state_purchase_view/28245642" xr:uid="{00000000-0004-0000-0000-000001010000}"/>
    <hyperlink ref="B152" r:id="rId151" display="https://my.zakupki.prom.ua/remote/dispatcher/state_purchase_view/28245597" xr:uid="{00000000-0004-0000-0000-000002010000}"/>
    <hyperlink ref="B153" r:id="rId152" display="https://my.zakupki.prom.ua/remote/dispatcher/state_purchase_view/28245575" xr:uid="{00000000-0004-0000-0000-000003010000}"/>
    <hyperlink ref="B154" r:id="rId153" display="https://my.zakupki.prom.ua/remote/dispatcher/state_purchase_view/28245535" xr:uid="{00000000-0004-0000-0000-000004010000}"/>
    <hyperlink ref="B155" r:id="rId154" display="https://my.zakupki.prom.ua/remote/dispatcher/state_purchase_view/28245466" xr:uid="{00000000-0004-0000-0000-000005010000}"/>
    <hyperlink ref="B156" r:id="rId155" display="https://my.zakupki.prom.ua/remote/dispatcher/state_purchase_view/28245381" xr:uid="{00000000-0004-0000-0000-000006010000}"/>
    <hyperlink ref="B157" r:id="rId156" display="https://my.zakupki.prom.ua/remote/dispatcher/state_purchase_view/28245316" xr:uid="{00000000-0004-0000-0000-000007010000}"/>
    <hyperlink ref="B158" r:id="rId157" display="https://my.zakupki.prom.ua/remote/dispatcher/state_purchase_view/28169258" xr:uid="{00000000-0004-0000-0000-000008010000}"/>
    <hyperlink ref="B159" r:id="rId158" display="https://my.zakupki.prom.ua/remote/dispatcher/state_purchase_view/28125482" xr:uid="{00000000-0004-0000-0000-00000A010000}"/>
    <hyperlink ref="B160" r:id="rId159" display="https://my.zakupki.prom.ua/remote/dispatcher/state_purchase_view/28015398" xr:uid="{00000000-0004-0000-0000-00000B010000}"/>
    <hyperlink ref="B161" r:id="rId160" display="https://my.zakupki.prom.ua/remote/dispatcher/state_purchase_view/27964353" xr:uid="{00000000-0004-0000-0000-00000C010000}"/>
    <hyperlink ref="B162" r:id="rId161" display="https://my.zakupki.prom.ua/remote/dispatcher/state_purchase_view/27788121" xr:uid="{00000000-0004-0000-0000-00000D010000}"/>
    <hyperlink ref="B163" r:id="rId162" display="https://my.zakupki.prom.ua/remote/dispatcher/state_purchase_view/27661289" xr:uid="{00000000-0004-0000-0000-00000F010000}"/>
    <hyperlink ref="B164" r:id="rId163" display="https://my.zakupki.prom.ua/remote/dispatcher/state_purchase_view/27659894" xr:uid="{00000000-0004-0000-0000-000010010000}"/>
    <hyperlink ref="B165" r:id="rId164" display="https://my.zakupki.prom.ua/remote/dispatcher/state_purchase_view/27381802" xr:uid="{00000000-0004-0000-0000-000013010000}"/>
    <hyperlink ref="B166" r:id="rId165" display="https://my.zakupki.prom.ua/remote/dispatcher/state_purchase_view/26967819" xr:uid="{00000000-0004-0000-0000-000015010000}"/>
    <hyperlink ref="B167" r:id="rId166" display="https://my.zakupki.prom.ua/remote/dispatcher/state_purchase_view/26192929" xr:uid="{00000000-0004-0000-0000-000017010000}"/>
    <hyperlink ref="B168" r:id="rId167" display="https://my.zakupki.prom.ua/remote/dispatcher/state_purchase_view/26111260" xr:uid="{00000000-0004-0000-0000-000018010000}"/>
    <hyperlink ref="B169" r:id="rId168" display="https://my.zakupki.prom.ua/remote/dispatcher/state_purchase_view/26040187" xr:uid="{00000000-0004-0000-0000-00001A010000}"/>
    <hyperlink ref="B170" r:id="rId169" display="https://my.zakupki.prom.ua/remote/dispatcher/state_purchase_view/26039627" xr:uid="{00000000-0004-0000-0000-00001F010000}"/>
    <hyperlink ref="B171" r:id="rId170" display="https://my.zakupki.prom.ua/remote/dispatcher/state_purchase_view/26039478" xr:uid="{00000000-0004-0000-0000-000021010000}"/>
    <hyperlink ref="B172" r:id="rId171" display="https://my.zakupki.prom.ua/remote/dispatcher/state_purchase_view/26039166" xr:uid="{00000000-0004-0000-0000-000023010000}"/>
    <hyperlink ref="B173" r:id="rId172" display="https://my.zakupki.prom.ua/remote/dispatcher/state_purchase_view/26038931" xr:uid="{00000000-0004-0000-0000-000025010000}"/>
    <hyperlink ref="B174" r:id="rId173" display="https://my.zakupki.prom.ua/remote/dispatcher/state_purchase_view/26038396" xr:uid="{00000000-0004-0000-0000-000027010000}"/>
    <hyperlink ref="B175" r:id="rId174" display="https://my.zakupki.prom.ua/remote/dispatcher/state_purchase_view/26037904" xr:uid="{00000000-0004-0000-0000-000029010000}"/>
    <hyperlink ref="B176" r:id="rId175" display="https://my.zakupki.prom.ua/remote/dispatcher/state_purchase_view/26037645" xr:uid="{00000000-0004-0000-0000-00002B010000}"/>
    <hyperlink ref="B177" r:id="rId176" display="https://my.zakupki.prom.ua/remote/dispatcher/state_purchase_view/26037230" xr:uid="{00000000-0004-0000-0000-00002D010000}"/>
    <hyperlink ref="B178" r:id="rId177" display="https://my.zakupki.prom.ua/remote/dispatcher/state_purchase_view/26034843" xr:uid="{00000000-0004-0000-0000-00002F010000}"/>
    <hyperlink ref="B179" r:id="rId178" display="https://my.zakupki.prom.ua/remote/dispatcher/state_purchase_view/26034428" xr:uid="{00000000-0004-0000-0000-000031010000}"/>
    <hyperlink ref="B180" r:id="rId179" display="https://my.zakupki.prom.ua/remote/dispatcher/state_purchase_view/26033970" xr:uid="{00000000-0004-0000-0000-000033010000}"/>
    <hyperlink ref="B181" r:id="rId180" display="https://my.zakupki.prom.ua/remote/dispatcher/state_purchase_view/26030562" xr:uid="{00000000-0004-0000-0000-000035010000}"/>
    <hyperlink ref="B182" r:id="rId181" display="https://my.zakupki.prom.ua/remote/dispatcher/state_purchase_view/25897680" xr:uid="{00000000-0004-0000-0000-000037010000}"/>
    <hyperlink ref="B183" r:id="rId182" display="https://my.zakupki.prom.ua/remote/dispatcher/state_purchase_view/25668248" xr:uid="{00000000-0004-0000-0000-000039010000}"/>
    <hyperlink ref="B184" r:id="rId183" display="https://my.zakupki.prom.ua/remote/dispatcher/state_purchase_view/25668182" xr:uid="{00000000-0004-0000-0000-00003B010000}"/>
    <hyperlink ref="B185" r:id="rId184" display="https://my.zakupki.prom.ua/remote/dispatcher/state_purchase_view/25667800" xr:uid="{00000000-0004-0000-0000-00003D010000}"/>
    <hyperlink ref="B186" r:id="rId185" display="https://my.zakupki.prom.ua/remote/dispatcher/state_purchase_view/25406590" xr:uid="{00000000-0004-0000-0000-00003F010000}"/>
    <hyperlink ref="B187" r:id="rId186" display="https://my.zakupki.prom.ua/remote/dispatcher/state_purchase_view/25400031" xr:uid="{00000000-0004-0000-0000-000041010000}"/>
    <hyperlink ref="B188" r:id="rId187" display="https://my.zakupki.prom.ua/remote/dispatcher/state_purchase_view/25334731" xr:uid="{00000000-0004-0000-0000-000044010000}"/>
    <hyperlink ref="B189" r:id="rId188" display="https://my.zakupki.prom.ua/remote/dispatcher/state_purchase_view/25332624" xr:uid="{00000000-0004-0000-0000-000046010000}"/>
    <hyperlink ref="B190" r:id="rId189" display="https://my.zakupki.prom.ua/remote/dispatcher/state_purchase_view/25045684" xr:uid="{00000000-0004-0000-0000-00004A010000}"/>
    <hyperlink ref="B191" r:id="rId190" display="https://my.zakupki.prom.ua/remote/dispatcher/state_purchase_view/25003724" xr:uid="{00000000-0004-0000-0000-00004C010000}"/>
    <hyperlink ref="B192" r:id="rId191" display="https://my.zakupki.prom.ua/remote/dispatcher/state_purchase_view/24451315" xr:uid="{00000000-0004-0000-0000-00004D010000}"/>
    <hyperlink ref="B193" r:id="rId192" display="https://my.zakupki.prom.ua/remote/dispatcher/state_purchase_view/24170625" xr:uid="{00000000-0004-0000-0000-00004E010000}"/>
    <hyperlink ref="B194" r:id="rId193" display="https://my.zakupki.prom.ua/remote/dispatcher/state_purchase_view/24128616" xr:uid="{00000000-0004-0000-0000-000050010000}"/>
    <hyperlink ref="B195" r:id="rId194" display="https://my.zakupki.prom.ua/remote/dispatcher/state_purchase_view/24122034" xr:uid="{00000000-0004-0000-0000-000052010000}"/>
    <hyperlink ref="B196" r:id="rId195" display="https://my.zakupki.prom.ua/remote/dispatcher/state_purchase_view/23767911" xr:uid="{00000000-0004-0000-0000-000053010000}"/>
    <hyperlink ref="B197" r:id="rId196" display="https://my.zakupki.prom.ua/remote/dispatcher/state_purchase_view/23662436" xr:uid="{00000000-0004-0000-0000-000054010000}"/>
    <hyperlink ref="B198" r:id="rId197" display="https://my.zakupki.prom.ua/remote/dispatcher/state_purchase_view/23625768" xr:uid="{00000000-0004-0000-0000-000055010000}"/>
    <hyperlink ref="B199" r:id="rId198" display="https://my.zakupki.prom.ua/remote/dispatcher/state_purchase_view/23450194" xr:uid="{00000000-0004-0000-0000-000056010000}"/>
    <hyperlink ref="B200" r:id="rId199" display="https://my.zakupki.prom.ua/remote/dispatcher/state_purchase_view/23387598" xr:uid="{00000000-0004-0000-0000-000057010000}"/>
  </hyperlinks>
  <pageMargins left="0.75" right="0.75" top="1" bottom="1" header="0.5" footer="0.5"/>
  <pageSetup paperSize="9" orientation="portrait" r:id="rId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Unknown</dc:creator>
  <cp:keywords/>
  <dc:description/>
  <cp:lastModifiedBy>User</cp:lastModifiedBy>
  <dcterms:created xsi:type="dcterms:W3CDTF">2022-06-23T16:14:18Z</dcterms:created>
  <dcterms:modified xsi:type="dcterms:W3CDTF">2022-06-23T13:33:07Z</dcterms:modified>
  <cp:category/>
</cp:coreProperties>
</file>